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wahyu\Downloads\"/>
    </mc:Choice>
  </mc:AlternateContent>
  <xr:revisionPtr revIDLastSave="0" documentId="13_ncr:1_{E1CE59F1-B57B-47C8-ABC6-311D1F23135B}" xr6:coauthVersionLast="47" xr6:coauthVersionMax="47" xr10:uidLastSave="{00000000-0000-0000-0000-000000000000}"/>
  <bookViews>
    <workbookView xWindow="4815" yWindow="1515" windowWidth="15375" windowHeight="8325" tabRatio="621" activeTab="5" xr2:uid="{00000000-000D-0000-FFFF-FFFF00000000}"/>
  </bookViews>
  <sheets>
    <sheet name="10 HST" sheetId="1" r:id="rId1"/>
    <sheet name="20 HST" sheetId="2" r:id="rId2"/>
    <sheet name="30 HST" sheetId="3" r:id="rId3"/>
    <sheet name="40 HST" sheetId="4" r:id="rId4"/>
    <sheet name="50 HST" sheetId="5" r:id="rId5"/>
    <sheet name="58 HST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" l="1"/>
  <c r="J45" i="3"/>
  <c r="M49" i="6"/>
  <c r="M48" i="6"/>
  <c r="M47" i="6"/>
  <c r="J50" i="6"/>
  <c r="J49" i="6"/>
  <c r="J48" i="6"/>
  <c r="J47" i="6"/>
  <c r="M49" i="5"/>
  <c r="M48" i="5"/>
  <c r="M47" i="5"/>
  <c r="J45" i="5"/>
  <c r="J50" i="5"/>
  <c r="J49" i="5"/>
  <c r="J48" i="5"/>
  <c r="J47" i="5"/>
  <c r="M49" i="4"/>
  <c r="M48" i="4"/>
  <c r="M47" i="4"/>
  <c r="J50" i="4"/>
  <c r="J49" i="4"/>
  <c r="J48" i="4"/>
  <c r="J47" i="4"/>
  <c r="M48" i="3"/>
  <c r="M47" i="3"/>
  <c r="M46" i="3"/>
  <c r="J49" i="3"/>
  <c r="J48" i="3"/>
  <c r="J46" i="3"/>
  <c r="J47" i="3"/>
  <c r="M43" i="3"/>
  <c r="M42" i="3"/>
  <c r="M41" i="3"/>
  <c r="M49" i="2"/>
  <c r="M48" i="2"/>
  <c r="M47" i="2"/>
  <c r="J50" i="2"/>
  <c r="J45" i="2"/>
  <c r="J49" i="2"/>
  <c r="J48" i="2"/>
  <c r="J47" i="2"/>
  <c r="J46" i="1"/>
  <c r="J41" i="2"/>
  <c r="J48" i="1"/>
  <c r="J47" i="1"/>
  <c r="M41" i="2"/>
  <c r="M43" i="5"/>
  <c r="M42" i="5"/>
  <c r="M41" i="5"/>
  <c r="H45" i="5"/>
  <c r="J41" i="4"/>
  <c r="J42" i="4" l="1"/>
  <c r="I33" i="1"/>
  <c r="I33" i="6"/>
  <c r="I30" i="6"/>
  <c r="I29" i="6"/>
  <c r="I28" i="6"/>
  <c r="I27" i="6"/>
  <c r="Q13" i="6"/>
  <c r="D30" i="6" s="1"/>
  <c r="K13" i="6"/>
  <c r="C30" i="6" s="1"/>
  <c r="E13" i="6"/>
  <c r="B30" i="6" s="1"/>
  <c r="Q12" i="6"/>
  <c r="D29" i="6" s="1"/>
  <c r="K12" i="6"/>
  <c r="C29" i="6" s="1"/>
  <c r="E12" i="6"/>
  <c r="B29" i="6" s="1"/>
  <c r="Q11" i="6"/>
  <c r="D28" i="6" s="1"/>
  <c r="K11" i="6"/>
  <c r="C28" i="6" s="1"/>
  <c r="E11" i="6"/>
  <c r="B28" i="6" s="1"/>
  <c r="Q10" i="6"/>
  <c r="D27" i="6" s="1"/>
  <c r="K10" i="6"/>
  <c r="C27" i="6" s="1"/>
  <c r="E10" i="6"/>
  <c r="B27" i="6" s="1"/>
  <c r="Q9" i="6"/>
  <c r="D26" i="6" s="1"/>
  <c r="K9" i="6"/>
  <c r="C26" i="6" s="1"/>
  <c r="E9" i="6"/>
  <c r="B26" i="6" s="1"/>
  <c r="Q8" i="6"/>
  <c r="D25" i="6" s="1"/>
  <c r="K8" i="6"/>
  <c r="C25" i="6" s="1"/>
  <c r="E8" i="6"/>
  <c r="B25" i="6" s="1"/>
  <c r="Q7" i="6"/>
  <c r="D24" i="6" s="1"/>
  <c r="K7" i="6"/>
  <c r="C24" i="6" s="1"/>
  <c r="E7" i="6"/>
  <c r="B24" i="6" s="1"/>
  <c r="Q6" i="6"/>
  <c r="D23" i="6" s="1"/>
  <c r="K6" i="6"/>
  <c r="C23" i="6" s="1"/>
  <c r="E6" i="6"/>
  <c r="B23" i="6" s="1"/>
  <c r="Q5" i="6"/>
  <c r="D22" i="6" s="1"/>
  <c r="K5" i="6"/>
  <c r="C22" i="6" s="1"/>
  <c r="E5" i="6"/>
  <c r="B22" i="6" s="1"/>
  <c r="B35" i="6" l="1"/>
  <c r="B34" i="6"/>
  <c r="F22" i="6"/>
  <c r="E22" i="6"/>
  <c r="C35" i="6"/>
  <c r="C34" i="6"/>
  <c r="D35" i="6"/>
  <c r="D34" i="6"/>
  <c r="F23" i="6"/>
  <c r="E23" i="6"/>
  <c r="C40" i="6" s="1"/>
  <c r="F24" i="6"/>
  <c r="E24" i="6"/>
  <c r="D40" i="6" s="1"/>
  <c r="F25" i="6"/>
  <c r="E25" i="6"/>
  <c r="B41" i="6" s="1"/>
  <c r="F26" i="6"/>
  <c r="E26" i="6"/>
  <c r="C41" i="6" s="1"/>
  <c r="F27" i="6"/>
  <c r="E27" i="6"/>
  <c r="D41" i="6" s="1"/>
  <c r="F28" i="6"/>
  <c r="E28" i="6"/>
  <c r="B42" i="6" s="1"/>
  <c r="F29" i="6"/>
  <c r="E29" i="6"/>
  <c r="C42" i="6" s="1"/>
  <c r="F30" i="6"/>
  <c r="E30" i="6"/>
  <c r="D42" i="6" s="1"/>
  <c r="I32" i="6"/>
  <c r="O27" i="6"/>
  <c r="N27" i="6"/>
  <c r="I31" i="6"/>
  <c r="O28" i="6"/>
  <c r="N28" i="6"/>
  <c r="O29" i="6"/>
  <c r="N29" i="6"/>
  <c r="O30" i="6"/>
  <c r="N30" i="6"/>
  <c r="I33" i="4"/>
  <c r="I30" i="4"/>
  <c r="I29" i="4"/>
  <c r="I28" i="4"/>
  <c r="I31" i="4" s="1"/>
  <c r="I27" i="4"/>
  <c r="I32" i="4" s="1"/>
  <c r="I33" i="3"/>
  <c r="I30" i="3"/>
  <c r="I29" i="3"/>
  <c r="I28" i="3"/>
  <c r="I31" i="3" s="1"/>
  <c r="I27" i="3"/>
  <c r="I32" i="3" s="1"/>
  <c r="N30" i="3" s="1"/>
  <c r="O31" i="6" l="1"/>
  <c r="N31" i="6"/>
  <c r="E42" i="6"/>
  <c r="E41" i="6"/>
  <c r="D44" i="6"/>
  <c r="C44" i="6"/>
  <c r="B40" i="6"/>
  <c r="E34" i="6"/>
  <c r="I23" i="6" s="1"/>
  <c r="J33" i="6" s="1"/>
  <c r="J28" i="6"/>
  <c r="F35" i="6"/>
  <c r="F34" i="6"/>
  <c r="J27" i="6"/>
  <c r="K27" i="6" s="1"/>
  <c r="N30" i="4"/>
  <c r="N29" i="4"/>
  <c r="N28" i="4"/>
  <c r="N27" i="4"/>
  <c r="O31" i="4"/>
  <c r="N31" i="4"/>
  <c r="O29" i="4"/>
  <c r="O30" i="4"/>
  <c r="O27" i="4"/>
  <c r="O28" i="4"/>
  <c r="O31" i="3"/>
  <c r="N31" i="3"/>
  <c r="O29" i="3"/>
  <c r="N27" i="3"/>
  <c r="N28" i="3"/>
  <c r="N29" i="3"/>
  <c r="O30" i="3"/>
  <c r="O27" i="3"/>
  <c r="O28" i="3"/>
  <c r="I33" i="5"/>
  <c r="I30" i="5"/>
  <c r="I29" i="5"/>
  <c r="I28" i="5"/>
  <c r="I31" i="5" s="1"/>
  <c r="I27" i="5"/>
  <c r="I32" i="5" s="1"/>
  <c r="N30" i="5" s="1"/>
  <c r="K28" i="6" l="1"/>
  <c r="B44" i="6"/>
  <c r="E40" i="6"/>
  <c r="C45" i="6"/>
  <c r="D45" i="6"/>
  <c r="J42" i="6"/>
  <c r="F41" i="6"/>
  <c r="J43" i="6"/>
  <c r="F42" i="6"/>
  <c r="O31" i="5"/>
  <c r="N31" i="5"/>
  <c r="O29" i="5"/>
  <c r="N27" i="5"/>
  <c r="N28" i="5"/>
  <c r="N29" i="5"/>
  <c r="O30" i="5"/>
  <c r="O27" i="5"/>
  <c r="O28" i="5"/>
  <c r="I33" i="2"/>
  <c r="I30" i="2"/>
  <c r="I29" i="2"/>
  <c r="I28" i="2"/>
  <c r="I31" i="2" s="1"/>
  <c r="I27" i="2"/>
  <c r="I32" i="2" s="1"/>
  <c r="E44" i="6" l="1"/>
  <c r="J41" i="6"/>
  <c r="F40" i="6"/>
  <c r="J29" i="6"/>
  <c r="B45" i="6"/>
  <c r="J30" i="6"/>
  <c r="K30" i="6" s="1"/>
  <c r="N30" i="2"/>
  <c r="N29" i="2"/>
  <c r="N28" i="2"/>
  <c r="N27" i="2"/>
  <c r="O31" i="2"/>
  <c r="N31" i="2"/>
  <c r="O29" i="2"/>
  <c r="O30" i="2"/>
  <c r="O27" i="2"/>
  <c r="O28" i="2"/>
  <c r="K29" i="6" l="1"/>
  <c r="J31" i="6"/>
  <c r="K31" i="6" s="1"/>
  <c r="J32" i="6"/>
  <c r="K32" i="6" s="1"/>
  <c r="Q13" i="5"/>
  <c r="D30" i="5" s="1"/>
  <c r="K13" i="5"/>
  <c r="C30" i="5" s="1"/>
  <c r="E13" i="5"/>
  <c r="B30" i="5" s="1"/>
  <c r="Q12" i="5"/>
  <c r="D29" i="5" s="1"/>
  <c r="K12" i="5"/>
  <c r="C29" i="5" s="1"/>
  <c r="E12" i="5"/>
  <c r="B29" i="5" s="1"/>
  <c r="Q11" i="5"/>
  <c r="D28" i="5" s="1"/>
  <c r="K11" i="5"/>
  <c r="C28" i="5" s="1"/>
  <c r="E11" i="5"/>
  <c r="B28" i="5" s="1"/>
  <c r="Q10" i="5"/>
  <c r="D27" i="5" s="1"/>
  <c r="K10" i="5"/>
  <c r="C27" i="5" s="1"/>
  <c r="E10" i="5"/>
  <c r="B27" i="5" s="1"/>
  <c r="Q9" i="5"/>
  <c r="D26" i="5" s="1"/>
  <c r="K9" i="5"/>
  <c r="C26" i="5" s="1"/>
  <c r="E9" i="5"/>
  <c r="B26" i="5" s="1"/>
  <c r="F26" i="5" s="1"/>
  <c r="Q8" i="5"/>
  <c r="D25" i="5" s="1"/>
  <c r="K8" i="5"/>
  <c r="C25" i="5" s="1"/>
  <c r="E8" i="5"/>
  <c r="B25" i="5" s="1"/>
  <c r="Q7" i="5"/>
  <c r="D24" i="5" s="1"/>
  <c r="K7" i="5"/>
  <c r="C24" i="5" s="1"/>
  <c r="E7" i="5"/>
  <c r="B24" i="5" s="1"/>
  <c r="Q6" i="5"/>
  <c r="D23" i="5" s="1"/>
  <c r="K6" i="5"/>
  <c r="C23" i="5" s="1"/>
  <c r="E6" i="5"/>
  <c r="B23" i="5" s="1"/>
  <c r="Q5" i="5"/>
  <c r="D22" i="5" s="1"/>
  <c r="D35" i="5" s="1"/>
  <c r="K5" i="5"/>
  <c r="C22" i="5" s="1"/>
  <c r="E5" i="5"/>
  <c r="B22" i="5" s="1"/>
  <c r="B35" i="5" s="1"/>
  <c r="J45" i="6" l="1"/>
  <c r="J35" i="6"/>
  <c r="L27" i="6"/>
  <c r="M27" i="6" s="1"/>
  <c r="L28" i="6"/>
  <c r="M28" i="6" s="1"/>
  <c r="L30" i="6"/>
  <c r="M30" i="6" s="1"/>
  <c r="L31" i="6"/>
  <c r="M31" i="6" s="1"/>
  <c r="L29" i="6"/>
  <c r="M29" i="6" s="1"/>
  <c r="C35" i="5"/>
  <c r="C34" i="5"/>
  <c r="E25" i="5"/>
  <c r="B41" i="5" s="1"/>
  <c r="F25" i="5"/>
  <c r="E26" i="5"/>
  <c r="C41" i="5" s="1"/>
  <c r="E28" i="5"/>
  <c r="B42" i="5" s="1"/>
  <c r="F28" i="5"/>
  <c r="E29" i="5"/>
  <c r="C42" i="5" s="1"/>
  <c r="F29" i="5"/>
  <c r="E30" i="5"/>
  <c r="D42" i="5" s="1"/>
  <c r="F30" i="5"/>
  <c r="E27" i="5"/>
  <c r="D41" i="5" s="1"/>
  <c r="E41" i="5" s="1"/>
  <c r="F27" i="5"/>
  <c r="D34" i="5"/>
  <c r="F24" i="5"/>
  <c r="E24" i="5"/>
  <c r="D40" i="5" s="1"/>
  <c r="E23" i="5"/>
  <c r="C40" i="5" s="1"/>
  <c r="C44" i="5" s="1"/>
  <c r="F23" i="5"/>
  <c r="F22" i="5"/>
  <c r="E22" i="5"/>
  <c r="B34" i="5"/>
  <c r="M43" i="6" l="1"/>
  <c r="M42" i="6"/>
  <c r="M41" i="6"/>
  <c r="F34" i="5"/>
  <c r="F35" i="5"/>
  <c r="E42" i="5"/>
  <c r="J42" i="5"/>
  <c r="F41" i="5"/>
  <c r="D44" i="5"/>
  <c r="D45" i="5" s="1"/>
  <c r="C45" i="5"/>
  <c r="E34" i="5"/>
  <c r="I23" i="5" s="1"/>
  <c r="B40" i="5"/>
  <c r="J43" i="5" l="1"/>
  <c r="F42" i="5"/>
  <c r="E40" i="5"/>
  <c r="J41" i="5" s="1"/>
  <c r="B44" i="5"/>
  <c r="J33" i="5"/>
  <c r="J27" i="5"/>
  <c r="K27" i="5" s="1"/>
  <c r="J28" i="5"/>
  <c r="J30" i="5"/>
  <c r="K30" i="5" s="1"/>
  <c r="J29" i="5"/>
  <c r="K29" i="5" s="1"/>
  <c r="I30" i="1"/>
  <c r="I29" i="1"/>
  <c r="I28" i="1"/>
  <c r="I27" i="1"/>
  <c r="I32" i="1" s="1"/>
  <c r="I31" i="1" l="1"/>
  <c r="B45" i="5"/>
  <c r="K28" i="5"/>
  <c r="J31" i="5"/>
  <c r="K31" i="5" s="1"/>
  <c r="J32" i="5"/>
  <c r="K32" i="5" s="1"/>
  <c r="E44" i="5"/>
  <c r="F40" i="5"/>
  <c r="Q13" i="4"/>
  <c r="D30" i="4" s="1"/>
  <c r="K13" i="4"/>
  <c r="C30" i="4" s="1"/>
  <c r="E13" i="4"/>
  <c r="B30" i="4" s="1"/>
  <c r="Q12" i="4"/>
  <c r="D29" i="4" s="1"/>
  <c r="K12" i="4"/>
  <c r="C29" i="4" s="1"/>
  <c r="E12" i="4"/>
  <c r="B29" i="4" s="1"/>
  <c r="Q11" i="4"/>
  <c r="D28" i="4" s="1"/>
  <c r="K11" i="4"/>
  <c r="C28" i="4" s="1"/>
  <c r="E11" i="4"/>
  <c r="B28" i="4" s="1"/>
  <c r="Q10" i="4"/>
  <c r="D27" i="4" s="1"/>
  <c r="K10" i="4"/>
  <c r="C27" i="4" s="1"/>
  <c r="E10" i="4"/>
  <c r="B27" i="4" s="1"/>
  <c r="Q9" i="4"/>
  <c r="D26" i="4" s="1"/>
  <c r="K9" i="4"/>
  <c r="C26" i="4" s="1"/>
  <c r="E9" i="4"/>
  <c r="B26" i="4" s="1"/>
  <c r="Q8" i="4"/>
  <c r="D25" i="4" s="1"/>
  <c r="K8" i="4"/>
  <c r="C25" i="4" s="1"/>
  <c r="E8" i="4"/>
  <c r="B25" i="4" s="1"/>
  <c r="Q7" i="4"/>
  <c r="D24" i="4" s="1"/>
  <c r="K7" i="4"/>
  <c r="C24" i="4" s="1"/>
  <c r="E7" i="4"/>
  <c r="B24" i="4" s="1"/>
  <c r="Q6" i="4"/>
  <c r="D23" i="4" s="1"/>
  <c r="K6" i="4"/>
  <c r="C23" i="4" s="1"/>
  <c r="E6" i="4"/>
  <c r="B23" i="4" s="1"/>
  <c r="Q5" i="4"/>
  <c r="D22" i="4" s="1"/>
  <c r="D35" i="4" s="1"/>
  <c r="K5" i="4"/>
  <c r="C22" i="4" s="1"/>
  <c r="C35" i="4" s="1"/>
  <c r="E5" i="4"/>
  <c r="B22" i="4" s="1"/>
  <c r="B35" i="4" s="1"/>
  <c r="B34" i="4" l="1"/>
  <c r="F24" i="4"/>
  <c r="E24" i="4"/>
  <c r="D40" i="4" s="1"/>
  <c r="E25" i="4"/>
  <c r="B41" i="4" s="1"/>
  <c r="F25" i="4"/>
  <c r="F26" i="4"/>
  <c r="E26" i="4"/>
  <c r="C41" i="4" s="1"/>
  <c r="E27" i="4"/>
  <c r="D41" i="4" s="1"/>
  <c r="F27" i="4"/>
  <c r="E28" i="4"/>
  <c r="B42" i="4" s="1"/>
  <c r="F28" i="4"/>
  <c r="E29" i="4"/>
  <c r="C42" i="4" s="1"/>
  <c r="F29" i="4"/>
  <c r="E30" i="4"/>
  <c r="D42" i="4" s="1"/>
  <c r="F30" i="4"/>
  <c r="O27" i="1"/>
  <c r="N27" i="1"/>
  <c r="O28" i="1"/>
  <c r="N28" i="1"/>
  <c r="O29" i="1"/>
  <c r="N29" i="1"/>
  <c r="O30" i="1"/>
  <c r="N30" i="1"/>
  <c r="O31" i="1"/>
  <c r="N31" i="1"/>
  <c r="L30" i="5"/>
  <c r="M30" i="5" s="1"/>
  <c r="L31" i="5"/>
  <c r="M31" i="5" s="1"/>
  <c r="J35" i="5"/>
  <c r="L29" i="5"/>
  <c r="M29" i="5" s="1"/>
  <c r="L28" i="5"/>
  <c r="M28" i="5" s="1"/>
  <c r="L27" i="5"/>
  <c r="M27" i="5" s="1"/>
  <c r="F23" i="4"/>
  <c r="C34" i="4"/>
  <c r="E23" i="4"/>
  <c r="C40" i="4" s="1"/>
  <c r="C44" i="4" s="1"/>
  <c r="C45" i="4" s="1"/>
  <c r="D34" i="4"/>
  <c r="F22" i="4"/>
  <c r="E22" i="4"/>
  <c r="E34" i="4" s="1"/>
  <c r="Q13" i="3"/>
  <c r="D30" i="3" s="1"/>
  <c r="K13" i="3"/>
  <c r="C30" i="3" s="1"/>
  <c r="E13" i="3"/>
  <c r="B30" i="3" s="1"/>
  <c r="Q12" i="3"/>
  <c r="D29" i="3" s="1"/>
  <c r="K12" i="3"/>
  <c r="C29" i="3" s="1"/>
  <c r="E12" i="3"/>
  <c r="B29" i="3" s="1"/>
  <c r="Q11" i="3"/>
  <c r="D28" i="3" s="1"/>
  <c r="K11" i="3"/>
  <c r="C28" i="3" s="1"/>
  <c r="E11" i="3"/>
  <c r="B28" i="3" s="1"/>
  <c r="Q10" i="3"/>
  <c r="D27" i="3" s="1"/>
  <c r="K10" i="3"/>
  <c r="C27" i="3" s="1"/>
  <c r="E10" i="3"/>
  <c r="B27" i="3" s="1"/>
  <c r="Q9" i="3"/>
  <c r="D26" i="3" s="1"/>
  <c r="K9" i="3"/>
  <c r="C26" i="3" s="1"/>
  <c r="E9" i="3"/>
  <c r="B26" i="3" s="1"/>
  <c r="F26" i="3" s="1"/>
  <c r="Q8" i="3"/>
  <c r="D25" i="3" s="1"/>
  <c r="K8" i="3"/>
  <c r="C25" i="3" s="1"/>
  <c r="E8" i="3"/>
  <c r="B25" i="3" s="1"/>
  <c r="Q7" i="3"/>
  <c r="D24" i="3" s="1"/>
  <c r="K7" i="3"/>
  <c r="C24" i="3" s="1"/>
  <c r="E7" i="3"/>
  <c r="B24" i="3" s="1"/>
  <c r="Q6" i="3"/>
  <c r="D23" i="3" s="1"/>
  <c r="K6" i="3"/>
  <c r="C23" i="3" s="1"/>
  <c r="E6" i="3"/>
  <c r="B23" i="3" s="1"/>
  <c r="Q5" i="3"/>
  <c r="D22" i="3" s="1"/>
  <c r="K5" i="3"/>
  <c r="C22" i="3" s="1"/>
  <c r="C35" i="3" s="1"/>
  <c r="E5" i="3"/>
  <c r="B22" i="3" s="1"/>
  <c r="D35" i="3" l="1"/>
  <c r="B34" i="3"/>
  <c r="B35" i="3"/>
  <c r="F22" i="3"/>
  <c r="E22" i="3"/>
  <c r="B40" i="3" s="1"/>
  <c r="D34" i="3"/>
  <c r="E23" i="3"/>
  <c r="C40" i="3" s="1"/>
  <c r="F23" i="3"/>
  <c r="C34" i="3"/>
  <c r="E25" i="3"/>
  <c r="B41" i="3" s="1"/>
  <c r="F25" i="3"/>
  <c r="E26" i="3"/>
  <c r="C41" i="3" s="1"/>
  <c r="E27" i="3"/>
  <c r="D41" i="3" s="1"/>
  <c r="F27" i="3"/>
  <c r="E28" i="3"/>
  <c r="B42" i="3" s="1"/>
  <c r="F28" i="3"/>
  <c r="E29" i="3"/>
  <c r="C42" i="3" s="1"/>
  <c r="F29" i="3"/>
  <c r="E30" i="3"/>
  <c r="D42" i="3" s="1"/>
  <c r="F30" i="3"/>
  <c r="F34" i="4"/>
  <c r="F35" i="4"/>
  <c r="E42" i="4"/>
  <c r="J43" i="4" s="1"/>
  <c r="E41" i="4"/>
  <c r="D44" i="4"/>
  <c r="D45" i="4" s="1"/>
  <c r="I23" i="4"/>
  <c r="B40" i="4"/>
  <c r="F24" i="3"/>
  <c r="E24" i="3"/>
  <c r="Q13" i="2"/>
  <c r="D30" i="2" s="1"/>
  <c r="Q12" i="2"/>
  <c r="D29" i="2" s="1"/>
  <c r="Q11" i="2"/>
  <c r="D28" i="2" s="1"/>
  <c r="Q10" i="2"/>
  <c r="D27" i="2" s="1"/>
  <c r="Q9" i="2"/>
  <c r="D26" i="2" s="1"/>
  <c r="Q8" i="2"/>
  <c r="D25" i="2" s="1"/>
  <c r="Q7" i="2"/>
  <c r="D24" i="2" s="1"/>
  <c r="Q6" i="2"/>
  <c r="D23" i="2" s="1"/>
  <c r="Q5" i="2"/>
  <c r="D22" i="2" s="1"/>
  <c r="D35" i="2" s="1"/>
  <c r="K13" i="2"/>
  <c r="C30" i="2" s="1"/>
  <c r="K12" i="2"/>
  <c r="C29" i="2" s="1"/>
  <c r="K11" i="2"/>
  <c r="C28" i="2" s="1"/>
  <c r="K10" i="2"/>
  <c r="C27" i="2" s="1"/>
  <c r="K9" i="2"/>
  <c r="C26" i="2" s="1"/>
  <c r="K8" i="2"/>
  <c r="C25" i="2" s="1"/>
  <c r="K7" i="2"/>
  <c r="C24" i="2" s="1"/>
  <c r="K6" i="2"/>
  <c r="C23" i="2" s="1"/>
  <c r="K5" i="2"/>
  <c r="C22" i="2" s="1"/>
  <c r="C35" i="2" s="1"/>
  <c r="E13" i="2"/>
  <c r="B30" i="2" s="1"/>
  <c r="E12" i="2"/>
  <c r="B29" i="2" s="1"/>
  <c r="E11" i="2"/>
  <c r="B28" i="2" s="1"/>
  <c r="E10" i="2"/>
  <c r="B27" i="2" s="1"/>
  <c r="E9" i="2"/>
  <c r="B26" i="2" s="1"/>
  <c r="E8" i="2"/>
  <c r="B25" i="2" s="1"/>
  <c r="E7" i="2"/>
  <c r="B24" i="2" s="1"/>
  <c r="E6" i="2"/>
  <c r="B23" i="2" s="1"/>
  <c r="E5" i="2"/>
  <c r="B22" i="2" s="1"/>
  <c r="B35" i="2" s="1"/>
  <c r="E25" i="2" l="1"/>
  <c r="B41" i="2" s="1"/>
  <c r="F25" i="2"/>
  <c r="E27" i="2"/>
  <c r="D41" i="2" s="1"/>
  <c r="F27" i="2"/>
  <c r="E28" i="2"/>
  <c r="B42" i="2" s="1"/>
  <c r="F28" i="2"/>
  <c r="E29" i="2"/>
  <c r="C42" i="2" s="1"/>
  <c r="F29" i="2"/>
  <c r="F41" i="4"/>
  <c r="F42" i="4"/>
  <c r="E42" i="3"/>
  <c r="E41" i="3"/>
  <c r="C44" i="3"/>
  <c r="C45" i="3" s="1"/>
  <c r="B44" i="3"/>
  <c r="B45" i="3" s="1"/>
  <c r="F34" i="3"/>
  <c r="F35" i="3"/>
  <c r="B44" i="4"/>
  <c r="B45" i="4" s="1"/>
  <c r="E40" i="4"/>
  <c r="J28" i="4"/>
  <c r="J33" i="4"/>
  <c r="J27" i="4"/>
  <c r="K27" i="4" s="1"/>
  <c r="D40" i="3"/>
  <c r="E34" i="3"/>
  <c r="I23" i="3" s="1"/>
  <c r="E22" i="2"/>
  <c r="B40" i="2" s="1"/>
  <c r="F22" i="2"/>
  <c r="D34" i="2"/>
  <c r="C34" i="2"/>
  <c r="E30" i="2"/>
  <c r="D42" i="2" s="1"/>
  <c r="E42" i="2" s="1"/>
  <c r="J43" i="2" s="1"/>
  <c r="F30" i="2"/>
  <c r="F26" i="2"/>
  <c r="E26" i="2"/>
  <c r="C41" i="2" s="1"/>
  <c r="E41" i="2" s="1"/>
  <c r="J42" i="2" s="1"/>
  <c r="F24" i="2"/>
  <c r="E24" i="2"/>
  <c r="D40" i="2" s="1"/>
  <c r="D44" i="2" s="1"/>
  <c r="D45" i="2" s="1"/>
  <c r="F23" i="2"/>
  <c r="B34" i="2"/>
  <c r="E23" i="2"/>
  <c r="Q13" i="1"/>
  <c r="D30" i="1" s="1"/>
  <c r="Q12" i="1"/>
  <c r="D29" i="1" s="1"/>
  <c r="Q11" i="1"/>
  <c r="D28" i="1" s="1"/>
  <c r="Q10" i="1"/>
  <c r="D27" i="1" s="1"/>
  <c r="Q9" i="1"/>
  <c r="D26" i="1" s="1"/>
  <c r="Q8" i="1"/>
  <c r="D25" i="1" s="1"/>
  <c r="Q7" i="1"/>
  <c r="D24" i="1" s="1"/>
  <c r="Q6" i="1"/>
  <c r="D23" i="1" s="1"/>
  <c r="Q5" i="1"/>
  <c r="D22" i="1" s="1"/>
  <c r="D35" i="1" s="1"/>
  <c r="K13" i="1"/>
  <c r="C30" i="1" s="1"/>
  <c r="K12" i="1"/>
  <c r="C29" i="1" s="1"/>
  <c r="K11" i="1"/>
  <c r="C28" i="1" s="1"/>
  <c r="K10" i="1"/>
  <c r="C27" i="1" s="1"/>
  <c r="K9" i="1"/>
  <c r="C26" i="1" s="1"/>
  <c r="K8" i="1"/>
  <c r="C25" i="1" s="1"/>
  <c r="K7" i="1"/>
  <c r="C24" i="1" s="1"/>
  <c r="K6" i="1"/>
  <c r="C23" i="1" s="1"/>
  <c r="K5" i="1"/>
  <c r="C22" i="1" s="1"/>
  <c r="E6" i="1"/>
  <c r="B23" i="1" s="1"/>
  <c r="E7" i="1"/>
  <c r="B24" i="1" s="1"/>
  <c r="E8" i="1"/>
  <c r="B25" i="1" s="1"/>
  <c r="E9" i="1"/>
  <c r="B26" i="1" s="1"/>
  <c r="E10" i="1"/>
  <c r="B27" i="1" s="1"/>
  <c r="E11" i="1"/>
  <c r="B28" i="1" s="1"/>
  <c r="E12" i="1"/>
  <c r="B29" i="1" s="1"/>
  <c r="E13" i="1"/>
  <c r="B30" i="1" s="1"/>
  <c r="E5" i="1"/>
  <c r="B22" i="1" s="1"/>
  <c r="M42" i="2" l="1"/>
  <c r="C35" i="1"/>
  <c r="F22" i="1"/>
  <c r="E22" i="1"/>
  <c r="B40" i="1" s="1"/>
  <c r="B35" i="1"/>
  <c r="F34" i="2"/>
  <c r="F35" i="2"/>
  <c r="J42" i="3"/>
  <c r="F41" i="3"/>
  <c r="J43" i="3"/>
  <c r="F42" i="3"/>
  <c r="J30" i="4"/>
  <c r="K30" i="4" s="1"/>
  <c r="J29" i="4"/>
  <c r="K29" i="4" s="1"/>
  <c r="F23" i="1"/>
  <c r="E23" i="1"/>
  <c r="C40" i="1" s="1"/>
  <c r="J32" i="4"/>
  <c r="K32" i="4" s="1"/>
  <c r="J45" i="4" s="1"/>
  <c r="E44" i="4"/>
  <c r="F40" i="4"/>
  <c r="K28" i="4"/>
  <c r="J33" i="3"/>
  <c r="J27" i="3"/>
  <c r="K27" i="3" s="1"/>
  <c r="J28" i="3"/>
  <c r="D44" i="3"/>
  <c r="D45" i="3" s="1"/>
  <c r="E40" i="3"/>
  <c r="J41" i="3" s="1"/>
  <c r="B44" i="2"/>
  <c r="B45" i="2" s="1"/>
  <c r="F42" i="2"/>
  <c r="F41" i="2"/>
  <c r="C40" i="2"/>
  <c r="E34" i="2"/>
  <c r="I23" i="2" s="1"/>
  <c r="J33" i="2" s="1"/>
  <c r="F24" i="1"/>
  <c r="E24" i="1"/>
  <c r="D40" i="1" s="1"/>
  <c r="E40" i="1"/>
  <c r="J41" i="1" s="1"/>
  <c r="F29" i="1"/>
  <c r="E29" i="1"/>
  <c r="D34" i="1"/>
  <c r="F30" i="1"/>
  <c r="E30" i="1"/>
  <c r="D42" i="1" s="1"/>
  <c r="C34" i="1"/>
  <c r="F28" i="1"/>
  <c r="E28" i="1"/>
  <c r="B42" i="1" s="1"/>
  <c r="F27" i="1"/>
  <c r="E27" i="1"/>
  <c r="D41" i="1" s="1"/>
  <c r="E26" i="1"/>
  <c r="C41" i="1" s="1"/>
  <c r="F26" i="1"/>
  <c r="F25" i="1"/>
  <c r="E25" i="1"/>
  <c r="M43" i="4" l="1"/>
  <c r="M42" i="4"/>
  <c r="M41" i="4"/>
  <c r="C42" i="1"/>
  <c r="E42" i="1" s="1"/>
  <c r="F34" i="1"/>
  <c r="F35" i="1"/>
  <c r="L29" i="4"/>
  <c r="M29" i="4" s="1"/>
  <c r="J31" i="4"/>
  <c r="K31" i="4" s="1"/>
  <c r="L31" i="4" s="1"/>
  <c r="M31" i="4" s="1"/>
  <c r="L27" i="4"/>
  <c r="M27" i="4" s="1"/>
  <c r="D44" i="1"/>
  <c r="C44" i="1"/>
  <c r="L28" i="4"/>
  <c r="M28" i="4" s="1"/>
  <c r="L30" i="4"/>
  <c r="M30" i="4" s="1"/>
  <c r="J35" i="4"/>
  <c r="J30" i="3"/>
  <c r="K30" i="3" s="1"/>
  <c r="E44" i="3"/>
  <c r="F40" i="3"/>
  <c r="J29" i="3"/>
  <c r="K29" i="3" s="1"/>
  <c r="K28" i="3"/>
  <c r="J31" i="3"/>
  <c r="K31" i="3" s="1"/>
  <c r="J28" i="2"/>
  <c r="K28" i="2" s="1"/>
  <c r="C44" i="2"/>
  <c r="C45" i="2" s="1"/>
  <c r="E40" i="2"/>
  <c r="J27" i="2"/>
  <c r="K27" i="2" s="1"/>
  <c r="F40" i="1"/>
  <c r="B41" i="1"/>
  <c r="E41" i="1" s="1"/>
  <c r="E34" i="1"/>
  <c r="I23" i="1" s="1"/>
  <c r="J33" i="1" l="1"/>
  <c r="J28" i="1"/>
  <c r="J27" i="1"/>
  <c r="K27" i="1" s="1"/>
  <c r="C45" i="1"/>
  <c r="J43" i="1"/>
  <c r="F42" i="1"/>
  <c r="J29" i="1"/>
  <c r="K29" i="1" s="1"/>
  <c r="D45" i="1"/>
  <c r="J32" i="3"/>
  <c r="K32" i="3" s="1"/>
  <c r="E44" i="2"/>
  <c r="F40" i="2"/>
  <c r="J29" i="2"/>
  <c r="J30" i="2"/>
  <c r="K30" i="2" s="1"/>
  <c r="J42" i="1"/>
  <c r="B44" i="1"/>
  <c r="J30" i="1" s="1"/>
  <c r="K30" i="1" s="1"/>
  <c r="K28" i="1" l="1"/>
  <c r="J31" i="1"/>
  <c r="K31" i="1" s="1"/>
  <c r="J32" i="1"/>
  <c r="K32" i="1" s="1"/>
  <c r="B45" i="1"/>
  <c r="L27" i="3"/>
  <c r="M27" i="3" s="1"/>
  <c r="J35" i="3"/>
  <c r="L28" i="3"/>
  <c r="M28" i="3" s="1"/>
  <c r="L29" i="3"/>
  <c r="M29" i="3" s="1"/>
  <c r="L30" i="3"/>
  <c r="M30" i="3" s="1"/>
  <c r="L31" i="3"/>
  <c r="M31" i="3" s="1"/>
  <c r="K29" i="2"/>
  <c r="J32" i="2"/>
  <c r="K32" i="2" s="1"/>
  <c r="J31" i="2"/>
  <c r="K31" i="2" s="1"/>
  <c r="F41" i="1"/>
  <c r="E44" i="1"/>
  <c r="J45" i="1" l="1"/>
  <c r="J49" i="1"/>
  <c r="M46" i="1" s="1"/>
  <c r="L30" i="1"/>
  <c r="M43" i="2"/>
  <c r="J35" i="1"/>
  <c r="L31" i="2"/>
  <c r="M31" i="2" s="1"/>
  <c r="L29" i="2"/>
  <c r="M29" i="2" s="1"/>
  <c r="J35" i="2"/>
  <c r="L27" i="2"/>
  <c r="M27" i="2" s="1"/>
  <c r="L28" i="2"/>
  <c r="M28" i="2" s="1"/>
  <c r="L30" i="2"/>
  <c r="M30" i="2" s="1"/>
  <c r="L29" i="1"/>
  <c r="M29" i="1" s="1"/>
  <c r="L27" i="1"/>
  <c r="M27" i="1" s="1"/>
  <c r="M30" i="1"/>
  <c r="L28" i="1"/>
  <c r="M28" i="1" s="1"/>
  <c r="L31" i="1"/>
  <c r="M31" i="1" s="1"/>
  <c r="M47" i="1" l="1"/>
  <c r="M48" i="1"/>
  <c r="M41" i="1"/>
  <c r="M42" i="1"/>
  <c r="M43" i="1"/>
</calcChain>
</file>

<file path=xl/sharedStrings.xml><?xml version="1.0" encoding="utf-8"?>
<sst xmlns="http://schemas.openxmlformats.org/spreadsheetml/2006/main" count="624" uniqueCount="72">
  <si>
    <t>Perlakuan</t>
  </si>
  <si>
    <t>Ulangan 1</t>
  </si>
  <si>
    <t>Ulangan 2</t>
  </si>
  <si>
    <t>Ulangan 3</t>
  </si>
  <si>
    <t>Rata-rata</t>
  </si>
  <si>
    <t>Ulangan</t>
  </si>
  <si>
    <t>Jumlah</t>
  </si>
  <si>
    <t>Rata²</t>
  </si>
  <si>
    <t>I</t>
  </si>
  <si>
    <t>II</t>
  </si>
  <si>
    <t>III</t>
  </si>
  <si>
    <t xml:space="preserve">total </t>
  </si>
  <si>
    <t>Total</t>
  </si>
  <si>
    <t>r</t>
  </si>
  <si>
    <t>Fk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</si>
  <si>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</si>
  <si>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</si>
  <si>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</si>
  <si>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</si>
  <si>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</si>
  <si>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</si>
  <si>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</si>
  <si>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</si>
  <si>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</si>
  <si>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>Galat</t>
  </si>
  <si>
    <t xml:space="preserve">Tabel dua arah </t>
  </si>
  <si>
    <t>Analisis Ragam</t>
  </si>
  <si>
    <t>Tabel Anova RAK Faktorial</t>
  </si>
  <si>
    <t>a</t>
  </si>
  <si>
    <t>BNJ</t>
  </si>
  <si>
    <t>Rerata</t>
  </si>
  <si>
    <t>ab</t>
  </si>
  <si>
    <t>b</t>
  </si>
  <si>
    <t>Rataan</t>
  </si>
  <si>
    <t>Pengamatan Tinggi Tanaman Bawang Merah Umur 10 HST</t>
  </si>
  <si>
    <t>Rata-rata Tinggi Tanaman Bawang Merah Umur 10 HST</t>
  </si>
  <si>
    <t>D1P1</t>
  </si>
  <si>
    <t>D1P2</t>
  </si>
  <si>
    <t>D1P3</t>
  </si>
  <si>
    <t>D2P1</t>
  </si>
  <si>
    <t>D2P2</t>
  </si>
  <si>
    <t>D2P3</t>
  </si>
  <si>
    <t>D3P1</t>
  </si>
  <si>
    <t>D3P2</t>
  </si>
  <si>
    <t>D3P3</t>
  </si>
  <si>
    <t>D</t>
  </si>
  <si>
    <t>d</t>
  </si>
  <si>
    <t>p</t>
  </si>
  <si>
    <t xml:space="preserve">P </t>
  </si>
  <si>
    <t>DP</t>
  </si>
  <si>
    <t>D1</t>
  </si>
  <si>
    <t>D2</t>
  </si>
  <si>
    <t>D3</t>
  </si>
  <si>
    <t>P1</t>
  </si>
  <si>
    <t>P2</t>
  </si>
  <si>
    <t>P3</t>
  </si>
  <si>
    <t>sd(3;16)</t>
  </si>
  <si>
    <t>Pengamatan Tinggi Tanaman Bawang Merah Umur 20 HST</t>
  </si>
  <si>
    <t>Rata-rata Tinggi Tanaman Bawang Merah Umur 20 HST</t>
  </si>
  <si>
    <t>P</t>
  </si>
  <si>
    <t>Rata-rata Tinggi Tanaman Bawang Merah Umur 30 HST</t>
  </si>
  <si>
    <t>Pengamatan Tinggi Tanaman Bawang Merah Umur 30 HST</t>
  </si>
  <si>
    <t>Pengamatan Tinggi Tanaman Bawang Merah Umur 40 HST</t>
  </si>
  <si>
    <t>Rata-rata Tinggi Tanaman Bawang Merah Umur 40 HST</t>
  </si>
  <si>
    <t>Rata-rata Tinggi Tanaman Bawang Merah Umur 50 HST</t>
  </si>
  <si>
    <t>Pengamatan Tinggi Tanaman Bawang Merah Umur 50 HST</t>
  </si>
  <si>
    <t>Pengamatan Tinggi Tanaman Bawang Merah Umur 58 HST</t>
  </si>
  <si>
    <t>Rata-rata Tinggi Tanaman Bawang Merah Umur 58 HST</t>
  </si>
  <si>
    <t>bnj</t>
  </si>
  <si>
    <t>p1</t>
  </si>
  <si>
    <t>p2</t>
  </si>
  <si>
    <t>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</si>
</sst>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0" fillId="0" borderId="1" xfId="0" applyBorder="1"/>
    <xf numFmtId="0" fontId="3" fillId="2" borderId="1" xfId="1" applyFont="1" applyFill="1" applyBorder="1" applyAlignment="1">
      <alignment horizontal="center"/>
    </xf>
    <xf numFmtId="4" fontId="0" fillId="0" borderId="1" xfId="0" applyNumberFormat="1" applyBorder="1"/>
    <xf numFmtId="0" fontId="0" fillId="2" borderId="1" xfId="0" applyFill="1" applyBorder="1"/>
    <xf numFmtId="4" fontId="0" fillId="0" borderId="0" xfId="0" applyNumberFormat="1"/>
    <xf numFmtId="0" fontId="1" fillId="0" borderId="1" xfId="0" applyFont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1" fillId="0" borderId="0" xfId="0" applyFont="1"/>
    <xf numFmtId="164" fontId="0" fillId="0" borderId="1" xfId="0" applyNumberFormat="1" applyBorder="1"/>
    <xf numFmtId="164" fontId="0" fillId="4" borderId="1" xfId="0" applyNumberFormat="1" applyFill="1" applyBorder="1"/>
    <xf numFmtId="0" fontId="0" fillId="4" borderId="1" xfId="0" applyFill="1" applyBorder="1"/>
    <xf numFmtId="0" fontId="0" fillId="5" borderId="0" xfId="0" applyFill="1" applyAlignment="1">
      <alignment horizontal="left"/>
    </xf>
    <xf numFmtId="165" fontId="0" fillId="0" borderId="1" xfId="0" applyNumberFormat="1" applyBorder="1"/>
    <xf numFmtId="165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165" fontId="0" fillId="0" borderId="5" xfId="0" applyNumberFormat="1" applyBorder="1"/>
    <xf numFmtId="0" fontId="0" fillId="0" borderId="5" xfId="0" applyBorder="1"/>
    <xf numFmtId="0" fontId="0" fillId="5" borderId="0" xfId="0" applyFill="1"/>
    <xf numFmtId="0" fontId="0" fillId="0" borderId="0" xfId="0" applyAlignment="1">
      <alignment horizontal="left"/>
    </xf>
    <xf numFmtId="0" fontId="0" fillId="0" borderId="7" xfId="0" applyBorder="1"/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49"/>
  <sheetViews>
    <sheetView topLeftCell="C24" zoomScaleNormal="100" workbookViewId="0">
      <selection activeCell="H26" sqref="H26:O33"/>
    </sheetView>
  </sheetViews>
  <sheetFormatPr defaultRowHeight="15" x14ac:dyDescent="0.25"/>
  <cols>
    <col min="1" max="1" width="9.140625" customWidth="1"/>
    <col min="5" max="5" width="11" customWidth="1"/>
  </cols>
  <sheetData>
    <row r="2" spans="1:17" x14ac:dyDescent="0.25">
      <c r="A2" t="s">
        <v>34</v>
      </c>
    </row>
    <row r="3" spans="1:17" x14ac:dyDescent="0.25">
      <c r="A3" s="32" t="s">
        <v>0</v>
      </c>
      <c r="B3" s="34" t="s">
        <v>1</v>
      </c>
      <c r="C3" s="35"/>
      <c r="D3" s="36"/>
      <c r="E3" s="32" t="s">
        <v>4</v>
      </c>
      <c r="G3" s="32" t="s">
        <v>0</v>
      </c>
      <c r="H3" s="34" t="s">
        <v>2</v>
      </c>
      <c r="I3" s="35"/>
      <c r="J3" s="36"/>
      <c r="K3" s="32" t="s">
        <v>4</v>
      </c>
      <c r="M3" s="32" t="s">
        <v>0</v>
      </c>
      <c r="N3" s="34" t="s">
        <v>3</v>
      </c>
      <c r="O3" s="35"/>
      <c r="P3" s="36"/>
      <c r="Q3" s="32" t="s">
        <v>4</v>
      </c>
    </row>
    <row r="4" spans="1:17" x14ac:dyDescent="0.25">
      <c r="A4" s="33"/>
      <c r="B4" s="4">
        <v>1</v>
      </c>
      <c r="C4" s="4">
        <v>2</v>
      </c>
      <c r="D4" s="4">
        <v>3</v>
      </c>
      <c r="E4" s="33"/>
      <c r="G4" s="33"/>
      <c r="H4" s="4">
        <v>1</v>
      </c>
      <c r="I4" s="4">
        <v>2</v>
      </c>
      <c r="J4" s="4">
        <v>3</v>
      </c>
      <c r="K4" s="33"/>
      <c r="M4" s="33"/>
      <c r="N4" s="4">
        <v>1</v>
      </c>
      <c r="O4" s="4">
        <v>2</v>
      </c>
      <c r="P4" s="4">
        <v>3</v>
      </c>
      <c r="Q4" s="33"/>
    </row>
    <row r="5" spans="1:17" x14ac:dyDescent="0.25">
      <c r="A5" s="1" t="s">
        <v>36</v>
      </c>
      <c r="B5" s="1">
        <v>3.5</v>
      </c>
      <c r="C5" s="1"/>
      <c r="D5" s="1">
        <v>3</v>
      </c>
      <c r="E5" s="1">
        <f>AVERAGE(B5:D5)</f>
        <v>3.25</v>
      </c>
      <c r="G5" s="1" t="s">
        <v>36</v>
      </c>
      <c r="H5" s="1"/>
      <c r="I5" s="1">
        <v>9.5</v>
      </c>
      <c r="J5" s="1">
        <v>8</v>
      </c>
      <c r="K5" s="1">
        <f>AVERAGE(H5:J5)</f>
        <v>8.75</v>
      </c>
      <c r="M5" s="1" t="s">
        <v>36</v>
      </c>
      <c r="N5" s="1"/>
      <c r="O5" s="1"/>
      <c r="P5" s="1">
        <v>6</v>
      </c>
      <c r="Q5" s="1">
        <f>AVERAGE(N5:P5)</f>
        <v>6</v>
      </c>
    </row>
    <row r="6" spans="1:17" x14ac:dyDescent="0.25">
      <c r="A6" s="1" t="s">
        <v>37</v>
      </c>
      <c r="B6" s="1"/>
      <c r="C6" s="1">
        <v>3.5</v>
      </c>
      <c r="D6" s="1">
        <v>1.5</v>
      </c>
      <c r="E6" s="1">
        <f t="shared" ref="E6:E13" si="0">AVERAGE(B6:D6)</f>
        <v>2.5</v>
      </c>
      <c r="G6" s="1" t="s">
        <v>37</v>
      </c>
      <c r="H6" s="1">
        <v>7.1</v>
      </c>
      <c r="I6" s="1">
        <v>6</v>
      </c>
      <c r="J6" s="1"/>
      <c r="K6" s="1">
        <f t="shared" ref="K6:K13" si="1">AVERAGE(H6:J6)</f>
        <v>6.55</v>
      </c>
      <c r="M6" s="1" t="s">
        <v>37</v>
      </c>
      <c r="N6" s="1">
        <v>1</v>
      </c>
      <c r="O6" s="1">
        <v>2</v>
      </c>
      <c r="P6" s="1"/>
      <c r="Q6" s="1">
        <f t="shared" ref="Q6:Q13" si="2">AVERAGE(N6:P6)</f>
        <v>1.5</v>
      </c>
    </row>
    <row r="7" spans="1:17" x14ac:dyDescent="0.25">
      <c r="A7" s="1" t="s">
        <v>38</v>
      </c>
      <c r="B7" s="1"/>
      <c r="C7" s="1">
        <v>5.0999999999999996</v>
      </c>
      <c r="D7" s="1">
        <v>9</v>
      </c>
      <c r="E7" s="1">
        <f t="shared" si="0"/>
        <v>7.05</v>
      </c>
      <c r="G7" s="1" t="s">
        <v>38</v>
      </c>
      <c r="H7" s="1">
        <v>2</v>
      </c>
      <c r="I7" s="1"/>
      <c r="J7" s="1"/>
      <c r="K7" s="1">
        <f t="shared" si="1"/>
        <v>2</v>
      </c>
      <c r="M7" s="1" t="s">
        <v>38</v>
      </c>
      <c r="N7" s="1">
        <v>1</v>
      </c>
      <c r="O7" s="1">
        <v>2</v>
      </c>
      <c r="P7" s="1"/>
      <c r="Q7" s="1">
        <f t="shared" si="2"/>
        <v>1.5</v>
      </c>
    </row>
    <row r="8" spans="1:17" x14ac:dyDescent="0.25">
      <c r="A8" s="1" t="s">
        <v>39</v>
      </c>
      <c r="B8" s="1">
        <v>1</v>
      </c>
      <c r="C8" s="1">
        <v>2.2000000000000002</v>
      </c>
      <c r="D8" s="1"/>
      <c r="E8" s="1">
        <f t="shared" si="0"/>
        <v>1.6</v>
      </c>
      <c r="G8" s="1" t="s">
        <v>39</v>
      </c>
      <c r="H8" s="1"/>
      <c r="I8" s="1">
        <v>3.7</v>
      </c>
      <c r="J8" s="1"/>
      <c r="K8" s="1">
        <f t="shared" si="1"/>
        <v>3.7</v>
      </c>
      <c r="M8" s="1" t="s">
        <v>39</v>
      </c>
      <c r="N8" s="1"/>
      <c r="O8" s="1"/>
      <c r="P8" s="1">
        <v>5</v>
      </c>
      <c r="Q8" s="1">
        <f t="shared" si="2"/>
        <v>5</v>
      </c>
    </row>
    <row r="9" spans="1:17" x14ac:dyDescent="0.25">
      <c r="A9" s="1" t="s">
        <v>40</v>
      </c>
      <c r="B9" s="1">
        <v>5</v>
      </c>
      <c r="C9" s="1"/>
      <c r="D9" s="1"/>
      <c r="E9" s="1">
        <f t="shared" si="0"/>
        <v>5</v>
      </c>
      <c r="G9" s="1" t="s">
        <v>40</v>
      </c>
      <c r="H9" s="1">
        <v>5.5</v>
      </c>
      <c r="I9" s="1"/>
      <c r="J9" s="1"/>
      <c r="K9" s="1">
        <f t="shared" si="1"/>
        <v>5.5</v>
      </c>
      <c r="M9" s="1" t="s">
        <v>40</v>
      </c>
      <c r="N9" s="1"/>
      <c r="O9" s="1">
        <v>1.5</v>
      </c>
      <c r="P9" s="1">
        <v>1</v>
      </c>
      <c r="Q9" s="1">
        <f t="shared" si="2"/>
        <v>1.25</v>
      </c>
    </row>
    <row r="10" spans="1:17" x14ac:dyDescent="0.25">
      <c r="A10" s="1" t="s">
        <v>41</v>
      </c>
      <c r="B10" s="1"/>
      <c r="C10" s="1"/>
      <c r="D10" s="1">
        <v>7</v>
      </c>
      <c r="E10" s="1">
        <f t="shared" si="0"/>
        <v>7</v>
      </c>
      <c r="G10" s="1" t="s">
        <v>41</v>
      </c>
      <c r="H10" s="1">
        <v>3.1</v>
      </c>
      <c r="I10" s="1"/>
      <c r="J10" s="1"/>
      <c r="K10" s="1">
        <f t="shared" si="1"/>
        <v>3.1</v>
      </c>
      <c r="M10" s="1" t="s">
        <v>41</v>
      </c>
      <c r="N10" s="1">
        <v>3</v>
      </c>
      <c r="O10" s="1">
        <v>1.5</v>
      </c>
      <c r="P10" s="1"/>
      <c r="Q10" s="1">
        <f t="shared" si="2"/>
        <v>2.25</v>
      </c>
    </row>
    <row r="11" spans="1:17" x14ac:dyDescent="0.25">
      <c r="A11" s="1" t="s">
        <v>42</v>
      </c>
      <c r="B11" s="1">
        <v>11.5</v>
      </c>
      <c r="C11" s="1">
        <v>12</v>
      </c>
      <c r="D11" s="1">
        <v>13.5</v>
      </c>
      <c r="E11" s="1">
        <f t="shared" si="0"/>
        <v>12.333333333333334</v>
      </c>
      <c r="G11" s="1" t="s">
        <v>42</v>
      </c>
      <c r="H11" s="1">
        <v>9.5</v>
      </c>
      <c r="I11" s="1"/>
      <c r="J11" s="1"/>
      <c r="K11" s="1">
        <f t="shared" si="1"/>
        <v>9.5</v>
      </c>
      <c r="M11" s="1" t="s">
        <v>42</v>
      </c>
      <c r="N11" s="1"/>
      <c r="O11" s="1">
        <v>7.1</v>
      </c>
      <c r="P11" s="1"/>
      <c r="Q11" s="1">
        <f t="shared" si="2"/>
        <v>7.1</v>
      </c>
    </row>
    <row r="12" spans="1:17" x14ac:dyDescent="0.25">
      <c r="A12" s="1" t="s">
        <v>43</v>
      </c>
      <c r="B12" s="1"/>
      <c r="C12" s="1"/>
      <c r="D12" s="1">
        <v>11.5</v>
      </c>
      <c r="E12" s="1">
        <f t="shared" si="0"/>
        <v>11.5</v>
      </c>
      <c r="G12" s="1" t="s">
        <v>43</v>
      </c>
      <c r="H12" s="1">
        <v>8.6999999999999993</v>
      </c>
      <c r="I12" s="1"/>
      <c r="J12" s="1"/>
      <c r="K12" s="1">
        <f t="shared" si="1"/>
        <v>8.6999999999999993</v>
      </c>
      <c r="M12" s="1" t="s">
        <v>43</v>
      </c>
      <c r="N12" s="1"/>
      <c r="O12" s="1">
        <v>6.9</v>
      </c>
      <c r="P12" s="1"/>
      <c r="Q12" s="1">
        <f t="shared" si="2"/>
        <v>6.9</v>
      </c>
    </row>
    <row r="13" spans="1:17" x14ac:dyDescent="0.25">
      <c r="A13" s="1" t="s">
        <v>44</v>
      </c>
      <c r="B13" s="1"/>
      <c r="C13" s="1"/>
      <c r="D13" s="1">
        <v>10.5</v>
      </c>
      <c r="E13" s="1">
        <f t="shared" si="0"/>
        <v>10.5</v>
      </c>
      <c r="G13" s="1" t="s">
        <v>44</v>
      </c>
      <c r="H13" s="1">
        <v>7.5</v>
      </c>
      <c r="I13" s="1"/>
      <c r="J13" s="1"/>
      <c r="K13" s="1">
        <f t="shared" si="1"/>
        <v>7.5</v>
      </c>
      <c r="M13" s="1" t="s">
        <v>44</v>
      </c>
      <c r="N13" s="1">
        <v>8.1</v>
      </c>
      <c r="O13" s="1"/>
      <c r="P13" s="1"/>
      <c r="Q13" s="1">
        <f t="shared" si="2"/>
        <v>8.1</v>
      </c>
    </row>
    <row r="19" spans="1:15" x14ac:dyDescent="0.25">
      <c r="A19" s="31" t="s">
        <v>35</v>
      </c>
      <c r="B19" s="31"/>
      <c r="C19" s="31"/>
      <c r="D19" s="31"/>
      <c r="E19" s="31"/>
      <c r="H19" s="10" t="s">
        <v>27</v>
      </c>
    </row>
    <row r="20" spans="1:15" ht="15.75" x14ac:dyDescent="0.25">
      <c r="A20" s="38" t="s">
        <v>0</v>
      </c>
      <c r="B20" s="39" t="s">
        <v>5</v>
      </c>
      <c r="C20" s="39"/>
      <c r="D20" s="39"/>
      <c r="E20" s="40" t="s">
        <v>6</v>
      </c>
      <c r="F20" s="40" t="s">
        <v>7</v>
      </c>
      <c r="H20" s="1" t="s">
        <v>46</v>
      </c>
      <c r="I20" s="1">
        <v>3</v>
      </c>
    </row>
    <row r="21" spans="1:15" ht="15.75" x14ac:dyDescent="0.25">
      <c r="A21" s="38"/>
      <c r="B21" s="2" t="s">
        <v>8</v>
      </c>
      <c r="C21" s="2" t="s">
        <v>9</v>
      </c>
      <c r="D21" s="2" t="s">
        <v>10</v>
      </c>
      <c r="E21" s="41"/>
      <c r="F21" s="41"/>
      <c r="H21" s="1" t="s">
        <v>47</v>
      </c>
      <c r="I21" s="1">
        <v>3</v>
      </c>
    </row>
    <row r="22" spans="1:15" x14ac:dyDescent="0.25">
      <c r="A22" s="1" t="s">
        <v>36</v>
      </c>
      <c r="B22" s="3">
        <f>E5</f>
        <v>3.25</v>
      </c>
      <c r="C22" s="3">
        <f>K5</f>
        <v>8.75</v>
      </c>
      <c r="D22" s="3">
        <f>Q5</f>
        <v>6</v>
      </c>
      <c r="E22" s="3">
        <f>SUM(B22:D22)</f>
        <v>18</v>
      </c>
      <c r="F22" s="3">
        <f>AVERAGE(B22:D22)</f>
        <v>6</v>
      </c>
      <c r="G22" s="5"/>
      <c r="H22" s="1" t="s">
        <v>13</v>
      </c>
      <c r="I22" s="1">
        <v>3</v>
      </c>
    </row>
    <row r="23" spans="1:15" x14ac:dyDescent="0.25">
      <c r="A23" s="1" t="s">
        <v>37</v>
      </c>
      <c r="B23" s="3">
        <f t="shared" ref="B23:B30" si="3">E6</f>
        <v>2.5</v>
      </c>
      <c r="C23" s="3">
        <f t="shared" ref="C23:C30" si="4">K6</f>
        <v>6.55</v>
      </c>
      <c r="D23" s="3">
        <f t="shared" ref="D23:D30" si="5">Q6</f>
        <v>1.5</v>
      </c>
      <c r="E23" s="3">
        <f t="shared" ref="E23:E30" si="6">SUM(B23:D23)</f>
        <v>10.55</v>
      </c>
      <c r="F23" s="3">
        <f t="shared" ref="F23:F30" si="7">AVERAGE(B23:D23)</f>
        <v>3.5166666666666671</v>
      </c>
      <c r="H23" s="1" t="s">
        <v>14</v>
      </c>
      <c r="I23" s="1">
        <f>(E34^2)/(I20*I21*I22)</f>
        <v>897.10127572016449</v>
      </c>
    </row>
    <row r="24" spans="1:15" x14ac:dyDescent="0.25">
      <c r="A24" s="1" t="s">
        <v>38</v>
      </c>
      <c r="B24" s="3">
        <f t="shared" si="3"/>
        <v>7.05</v>
      </c>
      <c r="C24" s="3">
        <f t="shared" si="4"/>
        <v>2</v>
      </c>
      <c r="D24" s="3">
        <f t="shared" si="5"/>
        <v>1.5</v>
      </c>
      <c r="E24" s="3">
        <f t="shared" si="6"/>
        <v>10.55</v>
      </c>
      <c r="F24" s="3">
        <f t="shared" si="7"/>
        <v>3.5166666666666671</v>
      </c>
    </row>
    <row r="25" spans="1:15" x14ac:dyDescent="0.25">
      <c r="A25" s="1" t="s">
        <v>39</v>
      </c>
      <c r="B25" s="3">
        <f t="shared" si="3"/>
        <v>1.6</v>
      </c>
      <c r="C25" s="3">
        <f t="shared" si="4"/>
        <v>3.7</v>
      </c>
      <c r="D25" s="3">
        <f t="shared" si="5"/>
        <v>5</v>
      </c>
      <c r="E25" s="3">
        <f t="shared" si="6"/>
        <v>10.3</v>
      </c>
      <c r="F25" s="3">
        <f t="shared" si="7"/>
        <v>3.4333333333333336</v>
      </c>
      <c r="H25" t="s">
        <v>26</v>
      </c>
    </row>
    <row r="26" spans="1:15" ht="15.75" x14ac:dyDescent="0.25">
      <c r="A26" s="1" t="s">
        <v>40</v>
      </c>
      <c r="B26" s="3">
        <f t="shared" si="3"/>
        <v>5</v>
      </c>
      <c r="C26" s="3">
        <f t="shared" si="4"/>
        <v>5.5</v>
      </c>
      <c r="D26" s="3">
        <f t="shared" si="5"/>
        <v>1.25</v>
      </c>
      <c r="E26" s="3">
        <f t="shared" si="6"/>
        <v>11.75</v>
      </c>
      <c r="F26" s="3">
        <f t="shared" si="7"/>
        <v>3.9166666666666665</v>
      </c>
      <c r="H26" s="2" t="s">
        <v>15</v>
      </c>
      <c r="I26" s="2" t="s">
        <v>16</v>
      </c>
      <c r="J26" s="2" t="s">
        <v>17</v>
      </c>
      <c r="K26" s="2" t="s">
        <v>18</v>
      </c>
      <c r="L26" s="2" t="s">
        <v>19</v>
      </c>
      <c r="M26" s="2"/>
      <c r="N26" s="2" t="s">
        <v>20</v>
      </c>
      <c r="O26" s="2" t="s">
        <v>21</v>
      </c>
    </row>
    <row r="27" spans="1:15" x14ac:dyDescent="0.25">
      <c r="A27" s="1" t="s">
        <v>41</v>
      </c>
      <c r="B27" s="3">
        <f t="shared" si="3"/>
        <v>7</v>
      </c>
      <c r="C27" s="3">
        <f t="shared" si="4"/>
        <v>3.1</v>
      </c>
      <c r="D27" s="3">
        <f t="shared" si="5"/>
        <v>2.25</v>
      </c>
      <c r="E27" s="3">
        <f t="shared" si="6"/>
        <v>12.35</v>
      </c>
      <c r="F27" s="3">
        <f t="shared" si="7"/>
        <v>4.1166666666666663</v>
      </c>
      <c r="H27" s="1" t="s">
        <v>22</v>
      </c>
      <c r="I27" s="1">
        <f>I22-1</f>
        <v>2</v>
      </c>
      <c r="J27" s="11">
        <f>SUMSQ(B34:D34)/(I20*I21)-I23</f>
        <v>26.764032921810781</v>
      </c>
      <c r="K27" s="11">
        <f t="shared" ref="K27:K32" si="8">J27/I27</f>
        <v>13.38201646090539</v>
      </c>
      <c r="L27" s="11">
        <f>K27/$K$32</f>
        <v>2.2541184370853906</v>
      </c>
      <c r="M27" s="1" t="str">
        <f>IF(L27&lt;N27,"tn",IF(L27&lt;O27,"*","*"))</f>
        <v>tn</v>
      </c>
      <c r="N27" s="1">
        <f>FINV(5%,$I27,$I$32)</f>
        <v>3.6337234675916301</v>
      </c>
      <c r="O27" s="1">
        <f>FINV(1%,$I27,$I$32)</f>
        <v>6.2262352803113821</v>
      </c>
    </row>
    <row r="28" spans="1:15" x14ac:dyDescent="0.25">
      <c r="A28" s="1" t="s">
        <v>42</v>
      </c>
      <c r="B28" s="3">
        <f t="shared" si="3"/>
        <v>12.333333333333334</v>
      </c>
      <c r="C28" s="3">
        <f t="shared" si="4"/>
        <v>9.5</v>
      </c>
      <c r="D28" s="3">
        <f t="shared" si="5"/>
        <v>7.1</v>
      </c>
      <c r="E28" s="3">
        <f t="shared" si="6"/>
        <v>28.933333333333337</v>
      </c>
      <c r="F28" s="3">
        <f t="shared" si="7"/>
        <v>9.6444444444444457</v>
      </c>
      <c r="H28" s="1" t="s">
        <v>23</v>
      </c>
      <c r="I28" s="1">
        <f>(I20*I21)-1</f>
        <v>8</v>
      </c>
      <c r="J28" s="11">
        <f>SUMSQ(E22:E33)/I22-I23</f>
        <v>168.24465020576145</v>
      </c>
      <c r="K28" s="11">
        <f t="shared" si="8"/>
        <v>21.030581275720181</v>
      </c>
      <c r="L28" s="11">
        <f t="shared" ref="L28:L31" si="9">K28/$K$32</f>
        <v>3.5424721778451866</v>
      </c>
      <c r="M28" s="1" t="str">
        <f t="shared" ref="M28:M31" si="10">IF(L28&lt;N28,"tn",IF(L28&lt;O28,"*","**"))</f>
        <v>*</v>
      </c>
      <c r="N28" s="1">
        <f t="shared" ref="N28:N31" si="11">FINV(5%,$I28,$I$32)</f>
        <v>2.5910961798744014</v>
      </c>
      <c r="O28" s="1">
        <f t="shared" ref="O28:O31" si="12">FINV(1%,$I28,$I$32)</f>
        <v>3.8895721399261927</v>
      </c>
    </row>
    <row r="29" spans="1:15" x14ac:dyDescent="0.25">
      <c r="A29" s="1" t="s">
        <v>43</v>
      </c>
      <c r="B29" s="3">
        <f t="shared" si="3"/>
        <v>11.5</v>
      </c>
      <c r="C29" s="3">
        <f t="shared" si="4"/>
        <v>8.6999999999999993</v>
      </c>
      <c r="D29" s="3">
        <f t="shared" si="5"/>
        <v>6.9</v>
      </c>
      <c r="E29" s="3">
        <f t="shared" si="6"/>
        <v>27.1</v>
      </c>
      <c r="F29" s="3">
        <f t="shared" si="7"/>
        <v>9.0333333333333332</v>
      </c>
      <c r="H29" s="1" t="s">
        <v>45</v>
      </c>
      <c r="I29" s="1">
        <f>I20-1</f>
        <v>2</v>
      </c>
      <c r="J29" s="11">
        <f>SUMSQ(E40:E43)/(I22*I21)-I23</f>
        <v>153.79366255144055</v>
      </c>
      <c r="K29" s="11">
        <f t="shared" si="8"/>
        <v>76.896831275720274</v>
      </c>
      <c r="L29" s="11">
        <f t="shared" si="9"/>
        <v>12.952798678616947</v>
      </c>
      <c r="M29" s="1" t="str">
        <f t="shared" si="10"/>
        <v>**</v>
      </c>
      <c r="N29" s="1">
        <f t="shared" si="11"/>
        <v>3.6337234675916301</v>
      </c>
      <c r="O29" s="1">
        <f t="shared" si="12"/>
        <v>6.2262352803113821</v>
      </c>
    </row>
    <row r="30" spans="1:15" x14ac:dyDescent="0.25">
      <c r="A30" s="1" t="s">
        <v>44</v>
      </c>
      <c r="B30" s="3">
        <f t="shared" si="3"/>
        <v>10.5</v>
      </c>
      <c r="C30" s="3">
        <f t="shared" si="4"/>
        <v>7.5</v>
      </c>
      <c r="D30" s="3">
        <f t="shared" si="5"/>
        <v>8.1</v>
      </c>
      <c r="E30" s="3">
        <f t="shared" si="6"/>
        <v>26.1</v>
      </c>
      <c r="F30" s="3">
        <f t="shared" si="7"/>
        <v>8.7000000000000011</v>
      </c>
      <c r="H30" s="1" t="s">
        <v>48</v>
      </c>
      <c r="I30" s="1">
        <f>I21-1</f>
        <v>2</v>
      </c>
      <c r="J30" s="11">
        <f>SUMSQ(B44:D44)/(I22*I20)-I23</f>
        <v>4.7892181069960316</v>
      </c>
      <c r="K30" s="11">
        <f t="shared" si="8"/>
        <v>2.3946090534980158</v>
      </c>
      <c r="L30" s="11">
        <f>K30/$K$32</f>
        <v>0.4033571796052236</v>
      </c>
      <c r="M30" s="1" t="str">
        <f t="shared" si="10"/>
        <v>tn</v>
      </c>
      <c r="N30" s="1">
        <f t="shared" si="11"/>
        <v>3.6337234675916301</v>
      </c>
      <c r="O30" s="1">
        <f t="shared" si="12"/>
        <v>6.2262352803113821</v>
      </c>
    </row>
    <row r="31" spans="1:15" x14ac:dyDescent="0.25">
      <c r="A31" s="1"/>
      <c r="B31" s="3"/>
      <c r="C31" s="3"/>
      <c r="D31" s="3"/>
      <c r="E31" s="3"/>
      <c r="F31" s="3"/>
      <c r="H31" s="1" t="s">
        <v>49</v>
      </c>
      <c r="I31" s="1">
        <f>I28-I29-I30</f>
        <v>4</v>
      </c>
      <c r="J31" s="11">
        <f>J28-J29-J30</f>
        <v>9.6617695473248659</v>
      </c>
      <c r="K31" s="11">
        <f t="shared" si="8"/>
        <v>2.4154423868312165</v>
      </c>
      <c r="L31" s="11">
        <f t="shared" si="9"/>
        <v>0.40686642657928807</v>
      </c>
      <c r="M31" s="1" t="str">
        <f t="shared" si="10"/>
        <v>tn</v>
      </c>
      <c r="N31" s="1">
        <f t="shared" si="11"/>
        <v>3.0069172799243447</v>
      </c>
      <c r="O31" s="1">
        <f t="shared" si="12"/>
        <v>4.772577999723211</v>
      </c>
    </row>
    <row r="32" spans="1:15" x14ac:dyDescent="0.25">
      <c r="A32" s="1"/>
      <c r="B32" s="3"/>
      <c r="C32" s="3"/>
      <c r="D32" s="3"/>
      <c r="E32" s="3"/>
      <c r="F32" s="3"/>
      <c r="H32" s="1" t="s">
        <v>24</v>
      </c>
      <c r="I32" s="1">
        <f>I33-I27-I28</f>
        <v>16</v>
      </c>
      <c r="J32" s="11">
        <f>J33-J29-J27</f>
        <v>94.987139917695117</v>
      </c>
      <c r="K32" s="11">
        <f t="shared" si="8"/>
        <v>5.9366962448559448</v>
      </c>
      <c r="L32" s="12"/>
      <c r="M32" s="13"/>
      <c r="N32" s="13"/>
      <c r="O32" s="13"/>
    </row>
    <row r="33" spans="1:16" x14ac:dyDescent="0.25">
      <c r="A33" s="1"/>
      <c r="B33" s="3"/>
      <c r="C33" s="3"/>
      <c r="D33" s="3"/>
      <c r="E33" s="3"/>
      <c r="F33" s="3"/>
      <c r="H33" s="1" t="s">
        <v>11</v>
      </c>
      <c r="I33" s="1">
        <f>I20*I21*I22-1</f>
        <v>26</v>
      </c>
      <c r="J33" s="11">
        <f>SUMSQ(B22:D33)-I23</f>
        <v>275.54483539094645</v>
      </c>
      <c r="K33" s="12"/>
      <c r="L33" s="12"/>
      <c r="M33" s="13"/>
      <c r="N33" s="13"/>
      <c r="O33" s="13"/>
    </row>
    <row r="34" spans="1:16" x14ac:dyDescent="0.25">
      <c r="A34" s="6" t="s">
        <v>12</v>
      </c>
      <c r="B34" s="3">
        <f>SUM(B22:B33)</f>
        <v>60.733333333333334</v>
      </c>
      <c r="C34" s="3">
        <f t="shared" ref="C34:F34" si="13">SUM(C22:C33)</f>
        <v>55.3</v>
      </c>
      <c r="D34" s="3">
        <f t="shared" si="13"/>
        <v>39.6</v>
      </c>
      <c r="E34" s="3">
        <f t="shared" si="13"/>
        <v>155.63333333333333</v>
      </c>
      <c r="F34" s="3">
        <f t="shared" si="13"/>
        <v>51.87777777777778</v>
      </c>
    </row>
    <row r="35" spans="1:16" x14ac:dyDescent="0.25">
      <c r="A35" s="1" t="s">
        <v>33</v>
      </c>
      <c r="B35" s="3">
        <f>AVERAGE(B22:B33)</f>
        <v>6.7481481481481485</v>
      </c>
      <c r="C35" s="3">
        <f t="shared" ref="C35:F35" si="14">AVERAGE(C22:C33)</f>
        <v>6.1444444444444439</v>
      </c>
      <c r="D35" s="3">
        <f t="shared" si="14"/>
        <v>4.4000000000000004</v>
      </c>
      <c r="E35" s="3"/>
      <c r="F35" s="3">
        <f t="shared" si="14"/>
        <v>5.7641975308641982</v>
      </c>
      <c r="J35">
        <f>SQRT(K32/2)</f>
        <v>1.7228894690107002</v>
      </c>
    </row>
    <row r="37" spans="1:16" x14ac:dyDescent="0.25">
      <c r="A37" s="31" t="s">
        <v>25</v>
      </c>
      <c r="B37" s="31"/>
      <c r="C37" s="31"/>
      <c r="I37" s="17"/>
      <c r="J37" s="17"/>
      <c r="K37" s="17"/>
      <c r="M37" s="17"/>
      <c r="N37" s="17"/>
      <c r="O37" s="17"/>
      <c r="P37" s="17"/>
    </row>
    <row r="38" spans="1:16" x14ac:dyDescent="0.25">
      <c r="A38" s="32" t="s">
        <v>45</v>
      </c>
      <c r="B38" s="34" t="s">
        <v>59</v>
      </c>
      <c r="C38" s="35"/>
      <c r="D38" s="36"/>
      <c r="E38" s="37" t="s">
        <v>12</v>
      </c>
      <c r="F38" s="37" t="s">
        <v>4</v>
      </c>
      <c r="I38" s="18"/>
      <c r="J38" s="17"/>
      <c r="K38" s="17"/>
      <c r="M38" s="17"/>
      <c r="N38" s="17"/>
      <c r="P38" s="17"/>
    </row>
    <row r="39" spans="1:16" x14ac:dyDescent="0.25">
      <c r="A39" s="33"/>
      <c r="B39" s="7" t="s">
        <v>53</v>
      </c>
      <c r="C39" s="7" t="s">
        <v>54</v>
      </c>
      <c r="D39" s="7" t="s">
        <v>55</v>
      </c>
      <c r="E39" s="37"/>
      <c r="F39" s="37"/>
      <c r="M39" s="17"/>
      <c r="N39" s="17"/>
      <c r="P39" s="17"/>
    </row>
    <row r="40" spans="1:16" x14ac:dyDescent="0.25">
      <c r="A40" s="8" t="s">
        <v>50</v>
      </c>
      <c r="B40" s="3">
        <f>E22</f>
        <v>18</v>
      </c>
      <c r="C40" s="3">
        <f>E23</f>
        <v>10.55</v>
      </c>
      <c r="D40" s="3">
        <f>E24</f>
        <v>10.55</v>
      </c>
      <c r="E40" s="3">
        <f>SUM(B40:D40)</f>
        <v>39.1</v>
      </c>
      <c r="F40" s="3">
        <f>E40/9</f>
        <v>4.344444444444445</v>
      </c>
      <c r="I40" s="1" t="s">
        <v>0</v>
      </c>
      <c r="J40" s="1" t="s">
        <v>30</v>
      </c>
      <c r="K40" s="1"/>
      <c r="M40" s="17"/>
      <c r="N40" s="17"/>
      <c r="P40" s="17"/>
    </row>
    <row r="41" spans="1:16" x14ac:dyDescent="0.25">
      <c r="A41" s="8" t="s">
        <v>51</v>
      </c>
      <c r="B41" s="3">
        <f>E25</f>
        <v>10.3</v>
      </c>
      <c r="C41" s="3">
        <f>E26</f>
        <v>11.75</v>
      </c>
      <c r="D41" s="3">
        <f>E27</f>
        <v>12.35</v>
      </c>
      <c r="E41" s="3">
        <f>SUM(B41:D41)</f>
        <v>34.4</v>
      </c>
      <c r="F41" s="3">
        <f t="shared" ref="F41" si="15">E41/9</f>
        <v>3.822222222222222</v>
      </c>
      <c r="I41" s="1" t="s">
        <v>50</v>
      </c>
      <c r="J41" s="15">
        <f>E40/9</f>
        <v>4.344444444444445</v>
      </c>
      <c r="K41" s="1" t="s">
        <v>28</v>
      </c>
      <c r="M41" s="19">
        <f>J45+J42</f>
        <v>7.7093055775105528</v>
      </c>
      <c r="N41" s="17"/>
      <c r="P41" s="17"/>
    </row>
    <row r="42" spans="1:16" x14ac:dyDescent="0.25">
      <c r="A42" s="8" t="s">
        <v>52</v>
      </c>
      <c r="B42" s="3">
        <f>E28</f>
        <v>28.933333333333337</v>
      </c>
      <c r="C42" s="3">
        <f>E29</f>
        <v>27.1</v>
      </c>
      <c r="D42" s="3">
        <f>E30</f>
        <v>26.1</v>
      </c>
      <c r="E42" s="3">
        <f t="shared" ref="E42" si="16">SUM(B42:D42)</f>
        <v>82.13333333333334</v>
      </c>
      <c r="F42" s="3">
        <f>E42/9</f>
        <v>9.1259259259259267</v>
      </c>
      <c r="I42" s="1" t="s">
        <v>51</v>
      </c>
      <c r="J42" s="15">
        <f t="shared" ref="J42:J43" si="17">E41/9</f>
        <v>3.822222222222222</v>
      </c>
      <c r="K42" s="1" t="s">
        <v>28</v>
      </c>
      <c r="M42" s="19">
        <f>J41+J45</f>
        <v>8.2315277997327758</v>
      </c>
      <c r="N42" s="17"/>
      <c r="P42" s="17"/>
    </row>
    <row r="43" spans="1:16" x14ac:dyDescent="0.25">
      <c r="A43" s="9"/>
      <c r="B43" s="3"/>
      <c r="C43" s="3"/>
      <c r="D43" s="3"/>
      <c r="E43" s="3"/>
      <c r="F43" s="3"/>
      <c r="I43" s="1" t="s">
        <v>52</v>
      </c>
      <c r="J43" s="15">
        <f t="shared" si="17"/>
        <v>9.1259259259259267</v>
      </c>
      <c r="K43" s="1" t="s">
        <v>32</v>
      </c>
      <c r="M43" s="19">
        <f>J43+J45</f>
        <v>13.013009281214257</v>
      </c>
      <c r="N43" s="17"/>
      <c r="P43" s="17"/>
    </row>
    <row r="44" spans="1:16" x14ac:dyDescent="0.25">
      <c r="A44" s="8" t="s">
        <v>12</v>
      </c>
      <c r="B44" s="3">
        <f>SUM(B40:B43)</f>
        <v>57.233333333333334</v>
      </c>
      <c r="C44" s="3">
        <f>SUM(C40:C43)</f>
        <v>49.400000000000006</v>
      </c>
      <c r="D44" s="3">
        <f>SUM(D40:D43)</f>
        <v>49</v>
      </c>
      <c r="E44" s="3">
        <f>SUM(E40:E43)</f>
        <v>155.63333333333333</v>
      </c>
      <c r="F44" s="1"/>
      <c r="I44" s="1"/>
      <c r="J44" s="15"/>
      <c r="K44" s="1"/>
      <c r="M44" s="16"/>
      <c r="N44" s="17"/>
      <c r="P44" s="17"/>
    </row>
    <row r="45" spans="1:16" x14ac:dyDescent="0.25">
      <c r="A45" s="8" t="s">
        <v>4</v>
      </c>
      <c r="B45" s="3">
        <f>B44/9</f>
        <v>6.3592592592592592</v>
      </c>
      <c r="C45" s="3">
        <f>C44/9</f>
        <v>5.4888888888888898</v>
      </c>
      <c r="D45" s="3">
        <f>D44/9</f>
        <v>5.4444444444444446</v>
      </c>
      <c r="E45" s="1"/>
      <c r="F45" s="1"/>
      <c r="G45" t="s">
        <v>56</v>
      </c>
      <c r="H45" s="14">
        <v>4.7859999999999996</v>
      </c>
      <c r="I45" s="1" t="s">
        <v>29</v>
      </c>
      <c r="J45" s="15">
        <f>H45*(K32/9)^0.5</f>
        <v>3.8870833552883308</v>
      </c>
      <c r="K45" s="1"/>
      <c r="M45" s="16"/>
      <c r="N45" s="17"/>
      <c r="P45" s="17"/>
    </row>
    <row r="46" spans="1:16" x14ac:dyDescent="0.25">
      <c r="I46" s="1" t="s">
        <v>53</v>
      </c>
      <c r="J46" s="1">
        <f>B44/9</f>
        <v>6.3592592592592592</v>
      </c>
      <c r="K46" s="1"/>
      <c r="M46" s="17">
        <f>J48+J49</f>
        <v>9.3315277997327755</v>
      </c>
      <c r="N46" s="17"/>
      <c r="P46" s="17"/>
    </row>
    <row r="47" spans="1:16" x14ac:dyDescent="0.25">
      <c r="I47" s="1" t="s">
        <v>54</v>
      </c>
      <c r="J47" s="1">
        <f>C44/9</f>
        <v>5.4888888888888898</v>
      </c>
      <c r="K47" s="1"/>
      <c r="M47" s="17">
        <f>J47+J49</f>
        <v>9.3759722441772197</v>
      </c>
      <c r="N47" s="17"/>
      <c r="P47" s="17"/>
    </row>
    <row r="48" spans="1:16" x14ac:dyDescent="0.25">
      <c r="I48" s="1" t="s">
        <v>55</v>
      </c>
      <c r="J48" s="1">
        <f>D44/9</f>
        <v>5.4444444444444446</v>
      </c>
      <c r="K48" s="1"/>
      <c r="M48" s="17">
        <f>J46+J49</f>
        <v>10.24634261454759</v>
      </c>
      <c r="N48" s="17"/>
      <c r="P48" s="17"/>
    </row>
    <row r="49" spans="7:16" x14ac:dyDescent="0.25">
      <c r="G49" t="s">
        <v>56</v>
      </c>
      <c r="H49" s="27">
        <v>4.7859999999999996</v>
      </c>
      <c r="I49" s="1" t="s">
        <v>29</v>
      </c>
      <c r="J49" s="1">
        <f>H49*(K32/9)^0.5</f>
        <v>3.8870833552883308</v>
      </c>
      <c r="K49" s="1"/>
      <c r="M49" s="17"/>
      <c r="N49" s="17"/>
      <c r="P49" s="17"/>
    </row>
  </sheetData>
  <mergeCells count="19">
    <mergeCell ref="M3:M4"/>
    <mergeCell ref="N3:P3"/>
    <mergeCell ref="Q3:Q4"/>
    <mergeCell ref="B3:D3"/>
    <mergeCell ref="A3:A4"/>
    <mergeCell ref="E3:E4"/>
    <mergeCell ref="G3:G4"/>
    <mergeCell ref="H3:J3"/>
    <mergeCell ref="K3:K4"/>
    <mergeCell ref="A19:E19"/>
    <mergeCell ref="A20:A21"/>
    <mergeCell ref="B20:D20"/>
    <mergeCell ref="E20:E21"/>
    <mergeCell ref="F20:F21"/>
    <mergeCell ref="A37:C37"/>
    <mergeCell ref="A38:A39"/>
    <mergeCell ref="B38:D38"/>
    <mergeCell ref="E38:E39"/>
    <mergeCell ref="F38:F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50"/>
  <sheetViews>
    <sheetView topLeftCell="A25" workbookViewId="0">
      <selection activeCell="H26" sqref="H26:O33"/>
    </sheetView>
  </sheetViews>
  <sheetFormatPr defaultRowHeight="15" x14ac:dyDescent="0.25"/>
  <sheetData>
    <row r="2" spans="1:17" x14ac:dyDescent="0.25">
      <c r="A2" t="s">
        <v>57</v>
      </c>
    </row>
    <row r="3" spans="1:17" x14ac:dyDescent="0.25">
      <c r="A3" s="32" t="s">
        <v>0</v>
      </c>
      <c r="B3" s="34" t="s">
        <v>1</v>
      </c>
      <c r="C3" s="35"/>
      <c r="D3" s="36"/>
      <c r="E3" s="32" t="s">
        <v>4</v>
      </c>
      <c r="G3" s="32" t="s">
        <v>0</v>
      </c>
      <c r="H3" s="34" t="s">
        <v>2</v>
      </c>
      <c r="I3" s="35"/>
      <c r="J3" s="36"/>
      <c r="K3" s="32" t="s">
        <v>4</v>
      </c>
      <c r="M3" s="32" t="s">
        <v>0</v>
      </c>
      <c r="N3" s="34" t="s">
        <v>3</v>
      </c>
      <c r="O3" s="35"/>
      <c r="P3" s="36"/>
      <c r="Q3" s="32" t="s">
        <v>4</v>
      </c>
    </row>
    <row r="4" spans="1:17" x14ac:dyDescent="0.25">
      <c r="A4" s="33"/>
      <c r="B4" s="4">
        <v>1</v>
      </c>
      <c r="C4" s="4">
        <v>2</v>
      </c>
      <c r="D4" s="4">
        <v>3</v>
      </c>
      <c r="E4" s="33"/>
      <c r="G4" s="33"/>
      <c r="H4" s="4">
        <v>1</v>
      </c>
      <c r="I4" s="4">
        <v>2</v>
      </c>
      <c r="J4" s="4">
        <v>3</v>
      </c>
      <c r="K4" s="33"/>
      <c r="M4" s="33"/>
      <c r="N4" s="4">
        <v>1</v>
      </c>
      <c r="O4" s="4">
        <v>2</v>
      </c>
      <c r="P4" s="4">
        <v>3</v>
      </c>
      <c r="Q4" s="33"/>
    </row>
    <row r="5" spans="1:17" x14ac:dyDescent="0.25">
      <c r="A5" s="1" t="s">
        <v>36</v>
      </c>
      <c r="B5" s="1">
        <v>15</v>
      </c>
      <c r="C5" s="1">
        <v>12.8</v>
      </c>
      <c r="D5" s="1"/>
      <c r="E5" s="1">
        <f>AVERAGE(B5:D5)</f>
        <v>13.9</v>
      </c>
      <c r="G5" s="1" t="s">
        <v>36</v>
      </c>
      <c r="H5" s="1">
        <v>14.5</v>
      </c>
      <c r="I5" s="1"/>
      <c r="J5" s="1">
        <v>15.5</v>
      </c>
      <c r="K5" s="1">
        <f>AVERAGE(H5:J5)</f>
        <v>15</v>
      </c>
      <c r="M5" s="1" t="s">
        <v>36</v>
      </c>
      <c r="N5" s="1"/>
      <c r="O5" s="1">
        <v>15</v>
      </c>
      <c r="P5" s="1">
        <v>16</v>
      </c>
      <c r="Q5" s="1">
        <f>AVERAGE(N5:P5)</f>
        <v>15.5</v>
      </c>
    </row>
    <row r="6" spans="1:17" x14ac:dyDescent="0.25">
      <c r="A6" s="1" t="s">
        <v>37</v>
      </c>
      <c r="B6" s="1"/>
      <c r="C6" s="1">
        <v>14.5</v>
      </c>
      <c r="D6" s="1">
        <v>20.399999999999999</v>
      </c>
      <c r="E6" s="1">
        <f t="shared" ref="E6:E13" si="0">AVERAGE(B6:D6)</f>
        <v>17.45</v>
      </c>
      <c r="G6" s="1" t="s">
        <v>37</v>
      </c>
      <c r="H6" s="1">
        <v>16.5</v>
      </c>
      <c r="I6" s="1">
        <v>19</v>
      </c>
      <c r="J6" s="1"/>
      <c r="K6" s="1">
        <f t="shared" ref="K6:K13" si="1">AVERAGE(H6:J6)</f>
        <v>17.75</v>
      </c>
      <c r="M6" s="1" t="s">
        <v>37</v>
      </c>
      <c r="N6" s="1">
        <v>2</v>
      </c>
      <c r="O6" s="1">
        <v>13.2</v>
      </c>
      <c r="P6" s="1">
        <v>3.7</v>
      </c>
      <c r="Q6" s="1">
        <f t="shared" ref="Q6:Q13" si="2">AVERAGE(N6:P6)</f>
        <v>6.3</v>
      </c>
    </row>
    <row r="7" spans="1:17" x14ac:dyDescent="0.25">
      <c r="A7" s="1" t="s">
        <v>38</v>
      </c>
      <c r="B7" s="1">
        <v>21.5</v>
      </c>
      <c r="C7" s="1">
        <v>13.4</v>
      </c>
      <c r="D7" s="1">
        <v>14</v>
      </c>
      <c r="E7" s="1">
        <f t="shared" si="0"/>
        <v>16.3</v>
      </c>
      <c r="G7" s="1" t="s">
        <v>38</v>
      </c>
      <c r="H7" s="1">
        <v>15</v>
      </c>
      <c r="I7" s="1"/>
      <c r="J7" s="1">
        <v>9.6</v>
      </c>
      <c r="K7" s="1">
        <f t="shared" si="1"/>
        <v>12.3</v>
      </c>
      <c r="M7" s="1" t="s">
        <v>38</v>
      </c>
      <c r="N7" s="1"/>
      <c r="O7" s="1">
        <v>8</v>
      </c>
      <c r="P7" s="1">
        <v>10.5</v>
      </c>
      <c r="Q7" s="1">
        <f t="shared" si="2"/>
        <v>9.25</v>
      </c>
    </row>
    <row r="8" spans="1:17" x14ac:dyDescent="0.25">
      <c r="A8" s="1" t="s">
        <v>39</v>
      </c>
      <c r="B8" s="1">
        <v>19.600000000000001</v>
      </c>
      <c r="C8" s="1">
        <v>11.2</v>
      </c>
      <c r="D8" s="1"/>
      <c r="E8" s="1">
        <f t="shared" si="0"/>
        <v>15.4</v>
      </c>
      <c r="G8" s="1" t="s">
        <v>39</v>
      </c>
      <c r="H8" s="1">
        <v>16.600000000000001</v>
      </c>
      <c r="I8" s="1"/>
      <c r="J8" s="1"/>
      <c r="K8" s="1">
        <f t="shared" si="1"/>
        <v>16.600000000000001</v>
      </c>
      <c r="M8" s="1" t="s">
        <v>39</v>
      </c>
      <c r="N8" s="1">
        <v>10.5</v>
      </c>
      <c r="O8" s="1">
        <v>7.7</v>
      </c>
      <c r="P8" s="1">
        <v>10.3</v>
      </c>
      <c r="Q8" s="1">
        <f t="shared" si="2"/>
        <v>9.5</v>
      </c>
    </row>
    <row r="9" spans="1:17" x14ac:dyDescent="0.25">
      <c r="A9" s="1" t="s">
        <v>40</v>
      </c>
      <c r="B9" s="1"/>
      <c r="C9" s="1">
        <v>16.2</v>
      </c>
      <c r="D9" s="1">
        <v>8.6</v>
      </c>
      <c r="E9" s="1">
        <f t="shared" si="0"/>
        <v>12.399999999999999</v>
      </c>
      <c r="G9" s="1" t="s">
        <v>40</v>
      </c>
      <c r="H9" s="1">
        <v>19.399999999999999</v>
      </c>
      <c r="I9" s="1">
        <v>13.6</v>
      </c>
      <c r="J9" s="1"/>
      <c r="K9" s="1">
        <f t="shared" si="1"/>
        <v>16.5</v>
      </c>
      <c r="M9" s="1" t="s">
        <v>40</v>
      </c>
      <c r="N9" s="1">
        <v>18.5</v>
      </c>
      <c r="O9" s="1">
        <v>23.5</v>
      </c>
      <c r="P9" s="1">
        <v>5</v>
      </c>
      <c r="Q9" s="1">
        <f t="shared" si="2"/>
        <v>15.666666666666666</v>
      </c>
    </row>
    <row r="10" spans="1:17" x14ac:dyDescent="0.25">
      <c r="A10" s="1" t="s">
        <v>41</v>
      </c>
      <c r="B10" s="1">
        <v>17.3</v>
      </c>
      <c r="C10" s="1"/>
      <c r="D10" s="1">
        <v>18</v>
      </c>
      <c r="E10" s="1">
        <f t="shared" si="0"/>
        <v>17.649999999999999</v>
      </c>
      <c r="G10" s="1" t="s">
        <v>41</v>
      </c>
      <c r="H10" s="1"/>
      <c r="I10" s="1">
        <v>5.3</v>
      </c>
      <c r="J10" s="1">
        <v>9.6999999999999993</v>
      </c>
      <c r="K10" s="1">
        <f t="shared" si="1"/>
        <v>7.5</v>
      </c>
      <c r="M10" s="1" t="s">
        <v>41</v>
      </c>
      <c r="N10" s="1">
        <v>15</v>
      </c>
      <c r="O10" s="1"/>
      <c r="P10" s="1">
        <v>18.399999999999999</v>
      </c>
      <c r="Q10" s="1">
        <f t="shared" si="2"/>
        <v>16.7</v>
      </c>
    </row>
    <row r="11" spans="1:17" x14ac:dyDescent="0.25">
      <c r="A11" s="1" t="s">
        <v>42</v>
      </c>
      <c r="B11" s="1">
        <v>26.5</v>
      </c>
      <c r="C11" s="1"/>
      <c r="D11" s="1"/>
      <c r="E11" s="1">
        <f t="shared" si="0"/>
        <v>26.5</v>
      </c>
      <c r="G11" s="1" t="s">
        <v>42</v>
      </c>
      <c r="H11" s="1">
        <v>21.2</v>
      </c>
      <c r="I11" s="1">
        <v>14.7</v>
      </c>
      <c r="J11" s="1"/>
      <c r="K11" s="1">
        <f t="shared" si="1"/>
        <v>17.95</v>
      </c>
      <c r="M11" s="1" t="s">
        <v>42</v>
      </c>
      <c r="N11" s="1">
        <v>23</v>
      </c>
      <c r="O11" s="1">
        <v>14</v>
      </c>
      <c r="P11" s="1">
        <v>20</v>
      </c>
      <c r="Q11" s="1">
        <f t="shared" si="2"/>
        <v>19</v>
      </c>
    </row>
    <row r="12" spans="1:17" x14ac:dyDescent="0.25">
      <c r="A12" s="1" t="s">
        <v>43</v>
      </c>
      <c r="B12" s="1"/>
      <c r="C12" s="1"/>
      <c r="D12" s="1">
        <v>19.5</v>
      </c>
      <c r="E12" s="1">
        <f t="shared" si="0"/>
        <v>19.5</v>
      </c>
      <c r="G12" s="1" t="s">
        <v>43</v>
      </c>
      <c r="H12" s="1">
        <v>16</v>
      </c>
      <c r="I12" s="1"/>
      <c r="J12" s="1">
        <v>22.5</v>
      </c>
      <c r="K12" s="1">
        <f t="shared" si="1"/>
        <v>19.25</v>
      </c>
      <c r="M12" s="1" t="s">
        <v>43</v>
      </c>
      <c r="N12" s="1"/>
      <c r="O12" s="1"/>
      <c r="P12" s="1">
        <v>21</v>
      </c>
      <c r="Q12" s="1">
        <f t="shared" si="2"/>
        <v>21</v>
      </c>
    </row>
    <row r="13" spans="1:17" x14ac:dyDescent="0.25">
      <c r="A13" s="1" t="s">
        <v>44</v>
      </c>
      <c r="B13" s="1"/>
      <c r="C13" s="1">
        <v>22</v>
      </c>
      <c r="D13" s="1">
        <v>27.5</v>
      </c>
      <c r="E13" s="1">
        <f t="shared" si="0"/>
        <v>24.75</v>
      </c>
      <c r="G13" s="1" t="s">
        <v>44</v>
      </c>
      <c r="H13" s="1">
        <v>16.5</v>
      </c>
      <c r="I13" s="1"/>
      <c r="J13" s="1"/>
      <c r="K13" s="1">
        <f t="shared" si="1"/>
        <v>16.5</v>
      </c>
      <c r="M13" s="1" t="s">
        <v>44</v>
      </c>
      <c r="N13" s="1">
        <v>22.1</v>
      </c>
      <c r="O13" s="1"/>
      <c r="P13" s="1"/>
      <c r="Q13" s="1">
        <f t="shared" si="2"/>
        <v>22.1</v>
      </c>
    </row>
    <row r="14" spans="1:17" x14ac:dyDescent="0.25">
      <c r="A14" s="1"/>
      <c r="B14" s="1"/>
      <c r="C14" s="1"/>
      <c r="D14" s="1"/>
      <c r="E14" s="1"/>
      <c r="G14" s="1"/>
      <c r="H14" s="1"/>
      <c r="I14" s="1"/>
      <c r="J14" s="1"/>
      <c r="K14" s="1"/>
      <c r="M14" s="1"/>
      <c r="N14" s="1"/>
      <c r="O14" s="1"/>
      <c r="P14" s="1"/>
      <c r="Q14" s="1"/>
    </row>
    <row r="15" spans="1:17" x14ac:dyDescent="0.25">
      <c r="A15" s="1"/>
      <c r="B15" s="1"/>
      <c r="C15" s="1"/>
      <c r="D15" s="1"/>
      <c r="E15" s="1"/>
      <c r="G15" s="1"/>
      <c r="H15" s="1"/>
      <c r="I15" s="1"/>
      <c r="J15" s="1"/>
      <c r="K15" s="1"/>
      <c r="M15" s="1"/>
      <c r="N15" s="1"/>
      <c r="O15" s="1"/>
      <c r="P15" s="1"/>
      <c r="Q15" s="1"/>
    </row>
    <row r="16" spans="1:17" x14ac:dyDescent="0.25">
      <c r="A16" s="1"/>
      <c r="B16" s="1"/>
      <c r="C16" s="1"/>
      <c r="D16" s="1"/>
      <c r="E16" s="1"/>
      <c r="G16" s="1"/>
      <c r="H16" s="1"/>
      <c r="I16" s="1"/>
      <c r="J16" s="1"/>
      <c r="K16" s="1"/>
      <c r="M16" s="1"/>
      <c r="N16" s="1"/>
      <c r="O16" s="1"/>
      <c r="P16" s="1"/>
      <c r="Q16" s="1"/>
    </row>
    <row r="19" spans="1:15" x14ac:dyDescent="0.25">
      <c r="A19" s="31" t="s">
        <v>58</v>
      </c>
      <c r="B19" s="31"/>
      <c r="C19" s="31"/>
      <c r="D19" s="31"/>
      <c r="E19" s="31"/>
      <c r="H19" s="10" t="s">
        <v>27</v>
      </c>
    </row>
    <row r="20" spans="1:15" ht="15.75" x14ac:dyDescent="0.25">
      <c r="A20" s="38" t="s">
        <v>0</v>
      </c>
      <c r="B20" s="39" t="s">
        <v>5</v>
      </c>
      <c r="C20" s="39"/>
      <c r="D20" s="39"/>
      <c r="E20" s="40" t="s">
        <v>6</v>
      </c>
      <c r="F20" s="40" t="s">
        <v>7</v>
      </c>
      <c r="H20" s="1" t="s">
        <v>46</v>
      </c>
      <c r="I20" s="1">
        <v>3</v>
      </c>
    </row>
    <row r="21" spans="1:15" ht="15.75" x14ac:dyDescent="0.25">
      <c r="A21" s="38"/>
      <c r="B21" s="2" t="s">
        <v>8</v>
      </c>
      <c r="C21" s="2" t="s">
        <v>9</v>
      </c>
      <c r="D21" s="2" t="s">
        <v>10</v>
      </c>
      <c r="E21" s="41"/>
      <c r="F21" s="41"/>
      <c r="H21" s="1" t="s">
        <v>47</v>
      </c>
      <c r="I21" s="1">
        <v>3</v>
      </c>
    </row>
    <row r="22" spans="1:15" x14ac:dyDescent="0.25">
      <c r="A22" s="1" t="s">
        <v>36</v>
      </c>
      <c r="B22" s="3">
        <f>E5</f>
        <v>13.9</v>
      </c>
      <c r="C22" s="3">
        <f>K5</f>
        <v>15</v>
      </c>
      <c r="D22" s="3">
        <f>Q5</f>
        <v>15.5</v>
      </c>
      <c r="E22" s="3">
        <f>SUM(B22:D22)</f>
        <v>44.4</v>
      </c>
      <c r="F22" s="3">
        <f>AVERAGE(B22:D22)</f>
        <v>14.799999999999999</v>
      </c>
      <c r="G22" s="5"/>
      <c r="H22" s="1" t="s">
        <v>13</v>
      </c>
      <c r="I22" s="1">
        <v>3</v>
      </c>
    </row>
    <row r="23" spans="1:15" x14ac:dyDescent="0.25">
      <c r="A23" s="1" t="s">
        <v>37</v>
      </c>
      <c r="B23" s="3">
        <f t="shared" ref="B23:B30" si="3">E6</f>
        <v>17.45</v>
      </c>
      <c r="C23" s="3">
        <f t="shared" ref="C23:C30" si="4">K6</f>
        <v>17.75</v>
      </c>
      <c r="D23" s="3">
        <f t="shared" ref="D23:D30" si="5">Q6</f>
        <v>6.3</v>
      </c>
      <c r="E23" s="3">
        <f t="shared" ref="E23:E30" si="6">SUM(B23:D23)</f>
        <v>41.5</v>
      </c>
      <c r="F23" s="3">
        <f t="shared" ref="F23:F30" si="7">AVERAGE(B23:D23)</f>
        <v>13.833333333333334</v>
      </c>
      <c r="H23" s="1" t="s">
        <v>14</v>
      </c>
      <c r="I23" s="1">
        <f>(E34^2)/(I20*I21*I22)</f>
        <v>7112.3647016460909</v>
      </c>
    </row>
    <row r="24" spans="1:15" x14ac:dyDescent="0.25">
      <c r="A24" s="1" t="s">
        <v>38</v>
      </c>
      <c r="B24" s="3">
        <f t="shared" si="3"/>
        <v>16.3</v>
      </c>
      <c r="C24" s="3">
        <f t="shared" si="4"/>
        <v>12.3</v>
      </c>
      <c r="D24" s="3">
        <f t="shared" si="5"/>
        <v>9.25</v>
      </c>
      <c r="E24" s="3">
        <f t="shared" si="6"/>
        <v>37.85</v>
      </c>
      <c r="F24" s="3">
        <f t="shared" si="7"/>
        <v>12.616666666666667</v>
      </c>
    </row>
    <row r="25" spans="1:15" x14ac:dyDescent="0.25">
      <c r="A25" s="1" t="s">
        <v>39</v>
      </c>
      <c r="B25" s="3">
        <f t="shared" si="3"/>
        <v>15.4</v>
      </c>
      <c r="C25" s="3">
        <f t="shared" si="4"/>
        <v>16.600000000000001</v>
      </c>
      <c r="D25" s="3">
        <f t="shared" si="5"/>
        <v>9.5</v>
      </c>
      <c r="E25" s="3">
        <f t="shared" si="6"/>
        <v>41.5</v>
      </c>
      <c r="F25" s="3">
        <f t="shared" si="7"/>
        <v>13.833333333333334</v>
      </c>
      <c r="H25" t="s">
        <v>26</v>
      </c>
    </row>
    <row r="26" spans="1:15" ht="15.75" x14ac:dyDescent="0.25">
      <c r="A26" s="1" t="s">
        <v>40</v>
      </c>
      <c r="B26" s="3">
        <f t="shared" si="3"/>
        <v>12.399999999999999</v>
      </c>
      <c r="C26" s="3">
        <f t="shared" si="4"/>
        <v>16.5</v>
      </c>
      <c r="D26" s="3">
        <f t="shared" si="5"/>
        <v>15.666666666666666</v>
      </c>
      <c r="E26" s="3">
        <f t="shared" si="6"/>
        <v>44.566666666666663</v>
      </c>
      <c r="F26" s="3">
        <f t="shared" si="7"/>
        <v>14.855555555555554</v>
      </c>
      <c r="H26" s="2" t="s">
        <v>15</v>
      </c>
      <c r="I26" s="2" t="s">
        <v>16</v>
      </c>
      <c r="J26" s="2" t="s">
        <v>17</v>
      </c>
      <c r="K26" s="2" t="s">
        <v>18</v>
      </c>
      <c r="L26" s="2" t="s">
        <v>19</v>
      </c>
      <c r="M26" s="2"/>
      <c r="N26" s="2" t="s">
        <v>20</v>
      </c>
      <c r="O26" s="2" t="s">
        <v>21</v>
      </c>
    </row>
    <row r="27" spans="1:15" x14ac:dyDescent="0.25">
      <c r="A27" s="1" t="s">
        <v>41</v>
      </c>
      <c r="B27" s="3">
        <f t="shared" si="3"/>
        <v>17.649999999999999</v>
      </c>
      <c r="C27" s="3">
        <f t="shared" si="4"/>
        <v>7.5</v>
      </c>
      <c r="D27" s="3">
        <f t="shared" si="5"/>
        <v>16.7</v>
      </c>
      <c r="E27" s="3">
        <f t="shared" si="6"/>
        <v>41.849999999999994</v>
      </c>
      <c r="F27" s="3">
        <f t="shared" si="7"/>
        <v>13.949999999999998</v>
      </c>
      <c r="H27" s="1" t="s">
        <v>22</v>
      </c>
      <c r="I27" s="1">
        <f>I22-1</f>
        <v>2</v>
      </c>
      <c r="J27" s="11">
        <f>SUMSQ(B34:D34)/(I20*I21)-I23</f>
        <v>53.718106995884227</v>
      </c>
      <c r="K27" s="11">
        <f t="shared" ref="K27:K32" si="8">J27/I27</f>
        <v>26.859053497942114</v>
      </c>
      <c r="L27" s="11">
        <f>K27/$K$32</f>
        <v>1.7073045521472641</v>
      </c>
      <c r="M27" s="1" t="str">
        <f>IF(L27&lt;N27,"tn",IF(L27&lt;O27,"*","*"))</f>
        <v>tn</v>
      </c>
      <c r="N27" s="1">
        <f>FINV(5%,$I27,$I$32)</f>
        <v>3.6337234675916301</v>
      </c>
      <c r="O27" s="1">
        <f>FINV(1%,$I27,$I$32)</f>
        <v>6.2262352803113821</v>
      </c>
    </row>
    <row r="28" spans="1:15" x14ac:dyDescent="0.25">
      <c r="A28" s="1" t="s">
        <v>42</v>
      </c>
      <c r="B28" s="3">
        <f t="shared" si="3"/>
        <v>26.5</v>
      </c>
      <c r="C28" s="3">
        <f t="shared" si="4"/>
        <v>17.95</v>
      </c>
      <c r="D28" s="3">
        <f t="shared" si="5"/>
        <v>19</v>
      </c>
      <c r="E28" s="3">
        <f t="shared" si="6"/>
        <v>63.45</v>
      </c>
      <c r="F28" s="3">
        <f t="shared" si="7"/>
        <v>21.150000000000002</v>
      </c>
      <c r="H28" s="1" t="s">
        <v>23</v>
      </c>
      <c r="I28" s="1">
        <f>(I20*I21)-1</f>
        <v>8</v>
      </c>
      <c r="J28" s="11">
        <f>SUMSQ(E22:E33)/I22-I23</f>
        <v>286.06205761316778</v>
      </c>
      <c r="K28" s="11">
        <f t="shared" si="8"/>
        <v>35.757757201645973</v>
      </c>
      <c r="L28" s="11">
        <f t="shared" ref="L28:L31" si="9">K28/$K$32</f>
        <v>2.272953574094644</v>
      </c>
      <c r="M28" s="1" t="str">
        <f t="shared" ref="M28:M31" si="10">IF(L28&lt;N28,"tn",IF(L28&lt;O28,"*","**"))</f>
        <v>tn</v>
      </c>
      <c r="N28" s="1">
        <f t="shared" ref="N28:N31" si="11">FINV(5%,$I28,$I$32)</f>
        <v>2.5910961798744014</v>
      </c>
      <c r="O28" s="1">
        <f t="shared" ref="O28:O31" si="12">FINV(1%,$I28,$I$32)</f>
        <v>3.8895721399261927</v>
      </c>
    </row>
    <row r="29" spans="1:15" x14ac:dyDescent="0.25">
      <c r="A29" s="1" t="s">
        <v>43</v>
      </c>
      <c r="B29" s="3">
        <f t="shared" si="3"/>
        <v>19.5</v>
      </c>
      <c r="C29" s="3">
        <f t="shared" si="4"/>
        <v>19.25</v>
      </c>
      <c r="D29" s="3">
        <f t="shared" si="5"/>
        <v>21</v>
      </c>
      <c r="E29" s="3">
        <f t="shared" si="6"/>
        <v>59.75</v>
      </c>
      <c r="F29" s="3">
        <f t="shared" si="7"/>
        <v>19.916666666666668</v>
      </c>
      <c r="H29" s="1" t="s">
        <v>45</v>
      </c>
      <c r="I29" s="1">
        <f>I20-1</f>
        <v>2</v>
      </c>
      <c r="J29" s="11">
        <f>SUMSQ(E40:E43)/(I22*I21)-I23</f>
        <v>274.03958847736703</v>
      </c>
      <c r="K29" s="11">
        <f t="shared" si="8"/>
        <v>137.01979423868352</v>
      </c>
      <c r="L29" s="11">
        <f t="shared" si="9"/>
        <v>8.7097081978674122</v>
      </c>
      <c r="M29" s="1" t="str">
        <f t="shared" si="10"/>
        <v>**</v>
      </c>
      <c r="N29" s="1">
        <f t="shared" si="11"/>
        <v>3.6337234675916301</v>
      </c>
      <c r="O29" s="1">
        <f t="shared" si="12"/>
        <v>6.2262352803113821</v>
      </c>
    </row>
    <row r="30" spans="1:15" x14ac:dyDescent="0.25">
      <c r="A30" s="1" t="s">
        <v>44</v>
      </c>
      <c r="B30" s="3">
        <f t="shared" si="3"/>
        <v>24.75</v>
      </c>
      <c r="C30" s="3">
        <f t="shared" si="4"/>
        <v>16.5</v>
      </c>
      <c r="D30" s="3">
        <f t="shared" si="5"/>
        <v>22.1</v>
      </c>
      <c r="E30" s="3">
        <f t="shared" si="6"/>
        <v>63.35</v>
      </c>
      <c r="F30" s="3">
        <f t="shared" si="7"/>
        <v>21.116666666666667</v>
      </c>
      <c r="H30" s="1" t="s">
        <v>59</v>
      </c>
      <c r="I30" s="1">
        <f>I21-1</f>
        <v>2</v>
      </c>
      <c r="J30" s="11">
        <f>SUMSQ(B44:D44)/(I22*I20)-I23</f>
        <v>2.2158847736618554</v>
      </c>
      <c r="K30" s="11">
        <f t="shared" si="8"/>
        <v>1.1079423868309277</v>
      </c>
      <c r="L30" s="11">
        <f t="shared" si="9"/>
        <v>7.042672150372975E-2</v>
      </c>
      <c r="M30" s="1" t="str">
        <f t="shared" si="10"/>
        <v>tn</v>
      </c>
      <c r="N30" s="1">
        <f t="shared" si="11"/>
        <v>3.6337234675916301</v>
      </c>
      <c r="O30" s="1">
        <f t="shared" si="12"/>
        <v>6.2262352803113821</v>
      </c>
    </row>
    <row r="31" spans="1:15" x14ac:dyDescent="0.25">
      <c r="A31" s="1"/>
      <c r="B31" s="3"/>
      <c r="C31" s="3"/>
      <c r="D31" s="3"/>
      <c r="E31" s="3"/>
      <c r="F31" s="3"/>
      <c r="H31" s="1" t="s">
        <v>49</v>
      </c>
      <c r="I31" s="1">
        <f>I28-I29-I30</f>
        <v>4</v>
      </c>
      <c r="J31" s="11">
        <f>J28-J29-J30</f>
        <v>9.8065843621388922</v>
      </c>
      <c r="K31" s="11">
        <f t="shared" si="8"/>
        <v>2.451646090534723</v>
      </c>
      <c r="L31" s="11">
        <f t="shared" si="9"/>
        <v>0.15583968850371724</v>
      </c>
      <c r="M31" s="1" t="str">
        <f t="shared" si="10"/>
        <v>tn</v>
      </c>
      <c r="N31" s="1">
        <f t="shared" si="11"/>
        <v>3.0069172799243447</v>
      </c>
      <c r="O31" s="1">
        <f t="shared" si="12"/>
        <v>4.772577999723211</v>
      </c>
    </row>
    <row r="32" spans="1:15" x14ac:dyDescent="0.25">
      <c r="A32" s="1"/>
      <c r="B32" s="3"/>
      <c r="C32" s="3"/>
      <c r="D32" s="3"/>
      <c r="E32" s="3"/>
      <c r="F32" s="3"/>
      <c r="H32" s="1" t="s">
        <v>24</v>
      </c>
      <c r="I32" s="1">
        <f>I33-I27-I28</f>
        <v>16</v>
      </c>
      <c r="J32" s="11">
        <f>J33-J29-J27</f>
        <v>251.70954732510199</v>
      </c>
      <c r="K32" s="11">
        <f t="shared" si="8"/>
        <v>15.731846707818875</v>
      </c>
      <c r="L32" s="12"/>
      <c r="M32" s="13"/>
      <c r="N32" s="13"/>
      <c r="O32" s="13"/>
    </row>
    <row r="33" spans="1:16" x14ac:dyDescent="0.25">
      <c r="A33" s="1"/>
      <c r="B33" s="3"/>
      <c r="C33" s="3"/>
      <c r="D33" s="3"/>
      <c r="E33" s="3"/>
      <c r="F33" s="3"/>
      <c r="H33" s="1" t="s">
        <v>11</v>
      </c>
      <c r="I33" s="1">
        <f>I20*I21*I22-1</f>
        <v>26</v>
      </c>
      <c r="J33" s="11">
        <f>SUMSQ(B22:D33)-I23</f>
        <v>579.46724279835325</v>
      </c>
      <c r="K33" s="12"/>
      <c r="L33" s="12"/>
      <c r="M33" s="13"/>
      <c r="N33" s="13"/>
      <c r="O33" s="13"/>
    </row>
    <row r="34" spans="1:16" x14ac:dyDescent="0.25">
      <c r="A34" s="6" t="s">
        <v>12</v>
      </c>
      <c r="B34" s="3">
        <f>SUM(B22:B33)</f>
        <v>163.85</v>
      </c>
      <c r="C34" s="3">
        <f t="shared" ref="C34:F34" si="13">SUM(C22:C33)</f>
        <v>139.35000000000002</v>
      </c>
      <c r="D34" s="3">
        <f t="shared" si="13"/>
        <v>135.01666666666665</v>
      </c>
      <c r="E34" s="3">
        <f t="shared" si="13"/>
        <v>438.2166666666667</v>
      </c>
      <c r="F34" s="3">
        <f t="shared" si="13"/>
        <v>146.07222222222225</v>
      </c>
    </row>
    <row r="35" spans="1:16" x14ac:dyDescent="0.25">
      <c r="A35" s="1" t="s">
        <v>33</v>
      </c>
      <c r="B35" s="3">
        <f>AVERAGE(B22:B33)</f>
        <v>18.205555555555556</v>
      </c>
      <c r="C35" s="3">
        <f t="shared" ref="C35:F35" si="14">AVERAGE(C22:C33)</f>
        <v>15.483333333333336</v>
      </c>
      <c r="D35" s="3">
        <f t="shared" si="14"/>
        <v>15.00185185185185</v>
      </c>
      <c r="E35" s="3"/>
      <c r="F35" s="3">
        <f t="shared" si="14"/>
        <v>16.230246913580249</v>
      </c>
      <c r="J35">
        <f>SQRT(K32/2)</f>
        <v>2.804625350008346</v>
      </c>
    </row>
    <row r="37" spans="1:16" x14ac:dyDescent="0.25">
      <c r="A37" s="31" t="s">
        <v>25</v>
      </c>
      <c r="B37" s="31"/>
      <c r="C37" s="31"/>
      <c r="I37" s="17"/>
      <c r="J37" s="17"/>
      <c r="K37" s="17"/>
      <c r="M37" s="17"/>
      <c r="N37" s="17"/>
      <c r="O37" s="17"/>
      <c r="P37" s="17"/>
    </row>
    <row r="38" spans="1:16" x14ac:dyDescent="0.25">
      <c r="A38" s="32" t="s">
        <v>45</v>
      </c>
      <c r="B38" s="34" t="s">
        <v>59</v>
      </c>
      <c r="C38" s="35"/>
      <c r="D38" s="36"/>
      <c r="E38" s="37" t="s">
        <v>12</v>
      </c>
      <c r="F38" s="37" t="s">
        <v>4</v>
      </c>
      <c r="I38" s="18"/>
      <c r="J38" s="17"/>
      <c r="K38" s="17"/>
      <c r="M38" s="17"/>
      <c r="N38" s="17"/>
      <c r="P38" s="17"/>
    </row>
    <row r="39" spans="1:16" x14ac:dyDescent="0.25">
      <c r="A39" s="33"/>
      <c r="B39" s="7" t="s">
        <v>53</v>
      </c>
      <c r="C39" s="7" t="s">
        <v>54</v>
      </c>
      <c r="D39" s="7" t="s">
        <v>55</v>
      </c>
      <c r="E39" s="37"/>
      <c r="F39" s="37"/>
      <c r="M39" s="17"/>
      <c r="N39" s="17"/>
      <c r="P39" s="17"/>
    </row>
    <row r="40" spans="1:16" x14ac:dyDescent="0.25">
      <c r="A40" s="8" t="s">
        <v>50</v>
      </c>
      <c r="B40" s="3">
        <f>E22</f>
        <v>44.4</v>
      </c>
      <c r="C40" s="3">
        <f>E23</f>
        <v>41.5</v>
      </c>
      <c r="D40" s="3">
        <f>E24</f>
        <v>37.85</v>
      </c>
      <c r="E40" s="3">
        <f>SUM(B40:D40)</f>
        <v>123.75</v>
      </c>
      <c r="F40" s="3">
        <f>E40/9</f>
        <v>13.75</v>
      </c>
      <c r="I40" s="1" t="s">
        <v>0</v>
      </c>
      <c r="J40" s="1" t="s">
        <v>30</v>
      </c>
      <c r="K40" s="1"/>
      <c r="M40" s="17"/>
      <c r="N40" s="17"/>
      <c r="P40" s="17"/>
    </row>
    <row r="41" spans="1:16" x14ac:dyDescent="0.25">
      <c r="A41" s="8" t="s">
        <v>51</v>
      </c>
      <c r="B41" s="3">
        <f>E25</f>
        <v>41.5</v>
      </c>
      <c r="C41" s="3">
        <f>E26</f>
        <v>44.566666666666663</v>
      </c>
      <c r="D41" s="3">
        <f>E27</f>
        <v>41.849999999999994</v>
      </c>
      <c r="E41" s="3">
        <f t="shared" ref="E41:E42" si="15">SUM(B41:D41)</f>
        <v>127.91666666666666</v>
      </c>
      <c r="F41" s="3">
        <f t="shared" ref="F41:F42" si="16">E41/9</f>
        <v>14.212962962962962</v>
      </c>
      <c r="I41" s="1" t="s">
        <v>50</v>
      </c>
      <c r="J41" s="15">
        <f>E40/9</f>
        <v>13.75</v>
      </c>
      <c r="K41" s="1" t="s">
        <v>28</v>
      </c>
      <c r="M41" s="19">
        <f>J41+J45</f>
        <v>20.077633148803841</v>
      </c>
      <c r="N41" s="17"/>
      <c r="P41" s="17"/>
    </row>
    <row r="42" spans="1:16" x14ac:dyDescent="0.25">
      <c r="A42" s="8" t="s">
        <v>52</v>
      </c>
      <c r="B42" s="3">
        <f>E28</f>
        <v>63.45</v>
      </c>
      <c r="C42" s="3">
        <f>E29</f>
        <v>59.75</v>
      </c>
      <c r="D42" s="3">
        <f>E30</f>
        <v>63.35</v>
      </c>
      <c r="E42" s="3">
        <f t="shared" si="15"/>
        <v>186.55</v>
      </c>
      <c r="F42" s="3">
        <f t="shared" si="16"/>
        <v>20.727777777777778</v>
      </c>
      <c r="I42" s="1" t="s">
        <v>51</v>
      </c>
      <c r="J42" s="15">
        <f t="shared" ref="J42:J43" si="17">E41/9</f>
        <v>14.212962962962962</v>
      </c>
      <c r="K42" s="1" t="s">
        <v>31</v>
      </c>
      <c r="M42" s="19">
        <f>J42+J43</f>
        <v>34.940740740740736</v>
      </c>
      <c r="N42" s="17"/>
      <c r="P42" s="17"/>
    </row>
    <row r="43" spans="1:16" x14ac:dyDescent="0.25">
      <c r="A43" s="9"/>
      <c r="B43" s="3"/>
      <c r="C43" s="3"/>
      <c r="D43" s="3"/>
      <c r="E43" s="3"/>
      <c r="F43" s="3"/>
      <c r="I43" s="1" t="s">
        <v>52</v>
      </c>
      <c r="J43" s="15">
        <f t="shared" si="17"/>
        <v>20.727777777777778</v>
      </c>
      <c r="K43" s="1" t="s">
        <v>32</v>
      </c>
      <c r="M43" s="16">
        <f>J43+J45</f>
        <v>27.055410926581615</v>
      </c>
      <c r="N43" s="17"/>
      <c r="P43" s="17"/>
    </row>
    <row r="44" spans="1:16" x14ac:dyDescent="0.25">
      <c r="A44" s="8" t="s">
        <v>12</v>
      </c>
      <c r="B44" s="3">
        <f>SUM(B40:B43)</f>
        <v>149.35000000000002</v>
      </c>
      <c r="C44" s="3">
        <f>SUM(C40:C43)</f>
        <v>145.81666666666666</v>
      </c>
      <c r="D44" s="3">
        <f>SUM(D40:D43)</f>
        <v>143.04999999999998</v>
      </c>
      <c r="E44" s="3">
        <f>SUM(E40:E43)</f>
        <v>438.2166666666667</v>
      </c>
      <c r="F44" s="1"/>
      <c r="I44" s="1"/>
      <c r="J44" s="15"/>
      <c r="K44" s="1"/>
      <c r="M44" s="16"/>
      <c r="N44" s="17"/>
      <c r="P44" s="17"/>
    </row>
    <row r="45" spans="1:16" x14ac:dyDescent="0.25">
      <c r="A45" s="8" t="s">
        <v>4</v>
      </c>
      <c r="B45" s="3">
        <f>B44/9</f>
        <v>16.594444444444449</v>
      </c>
      <c r="C45" s="3">
        <f>C44/9</f>
        <v>16.201851851851853</v>
      </c>
      <c r="D45" s="3">
        <f>D44/9</f>
        <v>15.894444444444442</v>
      </c>
      <c r="E45" s="1"/>
      <c r="F45" s="1"/>
      <c r="G45" t="s">
        <v>56</v>
      </c>
      <c r="H45" s="14">
        <v>4.7859999999999996</v>
      </c>
      <c r="I45" s="1" t="s">
        <v>29</v>
      </c>
      <c r="J45" s="15">
        <f>H45*(K32/9)^0.5</f>
        <v>6.3276331488038391</v>
      </c>
      <c r="K45" s="1"/>
      <c r="M45" s="17"/>
      <c r="N45" s="17"/>
      <c r="P45" s="17"/>
    </row>
    <row r="46" spans="1:16" x14ac:dyDescent="0.25">
      <c r="M46" s="17"/>
      <c r="N46" s="17"/>
      <c r="P46" s="17"/>
    </row>
    <row r="47" spans="1:16" x14ac:dyDescent="0.25">
      <c r="I47" t="s">
        <v>69</v>
      </c>
      <c r="J47">
        <f>B44/9</f>
        <v>16.594444444444449</v>
      </c>
      <c r="M47" s="17">
        <f>J49+J50</f>
        <v>22.222077593248279</v>
      </c>
      <c r="N47" s="17"/>
      <c r="P47" s="17"/>
    </row>
    <row r="48" spans="1:16" x14ac:dyDescent="0.25">
      <c r="I48" t="s">
        <v>70</v>
      </c>
      <c r="J48">
        <f>C44/9</f>
        <v>16.201851851851853</v>
      </c>
      <c r="M48" s="17">
        <f>J48+J50</f>
        <v>22.52948500065569</v>
      </c>
      <c r="N48" s="17"/>
      <c r="P48" s="17"/>
    </row>
    <row r="49" spans="7:16" x14ac:dyDescent="0.25">
      <c r="I49" t="s">
        <v>71</v>
      </c>
      <c r="J49">
        <f>D44/9</f>
        <v>15.894444444444442</v>
      </c>
      <c r="M49" s="17">
        <f>J47+J50</f>
        <v>22.922077593248289</v>
      </c>
      <c r="N49" s="17"/>
      <c r="P49" s="17"/>
    </row>
    <row r="50" spans="7:16" x14ac:dyDescent="0.25">
      <c r="G50" t="s">
        <v>56</v>
      </c>
      <c r="H50" s="28">
        <v>4.7859999999999996</v>
      </c>
      <c r="I50" t="s">
        <v>68</v>
      </c>
      <c r="J50">
        <f>H50*(K32/9)^0.5</f>
        <v>6.3276331488038391</v>
      </c>
    </row>
  </sheetData>
  <mergeCells count="19">
    <mergeCell ref="M3:M4"/>
    <mergeCell ref="N3:P3"/>
    <mergeCell ref="Q3:Q4"/>
    <mergeCell ref="A3:A4"/>
    <mergeCell ref="B3:D3"/>
    <mergeCell ref="E3:E4"/>
    <mergeCell ref="G3:G4"/>
    <mergeCell ref="H3:J3"/>
    <mergeCell ref="K3:K4"/>
    <mergeCell ref="A19:E19"/>
    <mergeCell ref="A20:A21"/>
    <mergeCell ref="B20:D20"/>
    <mergeCell ref="E20:E21"/>
    <mergeCell ref="F20:F21"/>
    <mergeCell ref="A37:C37"/>
    <mergeCell ref="A38:A39"/>
    <mergeCell ref="B38:D38"/>
    <mergeCell ref="E38:E39"/>
    <mergeCell ref="F38:F3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Q50"/>
  <sheetViews>
    <sheetView topLeftCell="A24" workbookViewId="0">
      <selection activeCell="H26" sqref="H26:O33"/>
    </sheetView>
  </sheetViews>
  <sheetFormatPr defaultRowHeight="15" x14ac:dyDescent="0.25"/>
  <sheetData>
    <row r="2" spans="1:17" x14ac:dyDescent="0.25">
      <c r="A2" t="s">
        <v>61</v>
      </c>
    </row>
    <row r="3" spans="1:17" x14ac:dyDescent="0.25">
      <c r="A3" s="20" t="s">
        <v>0</v>
      </c>
      <c r="B3" s="22" t="s">
        <v>1</v>
      </c>
      <c r="C3" s="23"/>
      <c r="D3" s="24"/>
      <c r="E3" s="20" t="s">
        <v>4</v>
      </c>
      <c r="G3" s="20" t="s">
        <v>0</v>
      </c>
      <c r="H3" s="22" t="s">
        <v>2</v>
      </c>
      <c r="I3" s="23"/>
      <c r="J3" s="24"/>
      <c r="K3" s="20" t="s">
        <v>4</v>
      </c>
      <c r="M3" s="20" t="s">
        <v>0</v>
      </c>
      <c r="N3" s="22" t="s">
        <v>3</v>
      </c>
      <c r="O3" s="23"/>
      <c r="P3" s="24"/>
      <c r="Q3" s="20" t="s">
        <v>4</v>
      </c>
    </row>
    <row r="4" spans="1:17" x14ac:dyDescent="0.25">
      <c r="A4" s="21"/>
      <c r="B4" s="4">
        <v>1</v>
      </c>
      <c r="C4" s="4">
        <v>2</v>
      </c>
      <c r="D4" s="4">
        <v>3</v>
      </c>
      <c r="E4" s="21"/>
      <c r="G4" s="21"/>
      <c r="H4" s="4">
        <v>1</v>
      </c>
      <c r="I4" s="4">
        <v>2</v>
      </c>
      <c r="J4" s="4">
        <v>3</v>
      </c>
      <c r="K4" s="21"/>
      <c r="M4" s="21"/>
      <c r="N4" s="4">
        <v>1</v>
      </c>
      <c r="O4" s="4">
        <v>2</v>
      </c>
      <c r="P4" s="4">
        <v>3</v>
      </c>
      <c r="Q4" s="21"/>
    </row>
    <row r="5" spans="1:17" x14ac:dyDescent="0.25">
      <c r="A5" s="1" t="s">
        <v>36</v>
      </c>
      <c r="B5" s="1">
        <v>25.4</v>
      </c>
      <c r="C5" s="1">
        <v>28.1</v>
      </c>
      <c r="D5" s="1">
        <v>11.1</v>
      </c>
      <c r="E5" s="1">
        <f>AVERAGE(B5:D5)</f>
        <v>21.533333333333331</v>
      </c>
      <c r="G5" s="1" t="s">
        <v>36</v>
      </c>
      <c r="H5" s="1">
        <v>24.5</v>
      </c>
      <c r="I5" s="1"/>
      <c r="J5" s="1">
        <v>25.2</v>
      </c>
      <c r="K5" s="1">
        <f>AVERAGE(H5:J5)</f>
        <v>24.85</v>
      </c>
      <c r="M5" s="1" t="s">
        <v>36</v>
      </c>
      <c r="N5" s="1">
        <v>17.899999999999999</v>
      </c>
      <c r="O5" s="1">
        <v>21.5</v>
      </c>
      <c r="P5" s="1">
        <v>23.1</v>
      </c>
      <c r="Q5" s="1">
        <f>AVERAGE(N5:P5)</f>
        <v>20.833333333333332</v>
      </c>
    </row>
    <row r="6" spans="1:17" x14ac:dyDescent="0.25">
      <c r="A6" s="1" t="s">
        <v>37</v>
      </c>
      <c r="B6" s="1"/>
      <c r="C6" s="1">
        <v>18.3</v>
      </c>
      <c r="D6" s="1">
        <v>29.5</v>
      </c>
      <c r="E6" s="1">
        <f t="shared" ref="E6:E13" si="0">AVERAGE(B6:D6)</f>
        <v>23.9</v>
      </c>
      <c r="G6" s="1" t="s">
        <v>37</v>
      </c>
      <c r="H6" s="1">
        <v>20.5</v>
      </c>
      <c r="I6" s="1">
        <v>25</v>
      </c>
      <c r="J6" s="1"/>
      <c r="K6" s="1">
        <f t="shared" ref="K6:K13" si="1">AVERAGE(H6:J6)</f>
        <v>22.75</v>
      </c>
      <c r="M6" s="1" t="s">
        <v>37</v>
      </c>
      <c r="N6" s="1">
        <v>14.2</v>
      </c>
      <c r="O6" s="1">
        <v>22.5</v>
      </c>
      <c r="P6" s="1">
        <v>15.2</v>
      </c>
      <c r="Q6" s="1">
        <f t="shared" ref="Q6:Q13" si="2">AVERAGE(N6:P6)</f>
        <v>17.3</v>
      </c>
    </row>
    <row r="7" spans="1:17" x14ac:dyDescent="0.25">
      <c r="A7" s="1" t="s">
        <v>38</v>
      </c>
      <c r="B7" s="1">
        <v>28.7</v>
      </c>
      <c r="C7" s="1">
        <v>22.2</v>
      </c>
      <c r="D7" s="1">
        <v>17.5</v>
      </c>
      <c r="E7" s="1">
        <f t="shared" si="0"/>
        <v>22.8</v>
      </c>
      <c r="G7" s="1" t="s">
        <v>38</v>
      </c>
      <c r="H7" s="1">
        <v>22.5</v>
      </c>
      <c r="I7" s="1"/>
      <c r="J7" s="1">
        <v>15.6</v>
      </c>
      <c r="K7" s="1">
        <f t="shared" si="1"/>
        <v>19.05</v>
      </c>
      <c r="M7" s="1" t="s">
        <v>38</v>
      </c>
      <c r="N7" s="1">
        <v>24.2</v>
      </c>
      <c r="O7" s="1">
        <v>18.5</v>
      </c>
      <c r="P7" s="1">
        <v>18.5</v>
      </c>
      <c r="Q7" s="1">
        <f t="shared" si="2"/>
        <v>20.400000000000002</v>
      </c>
    </row>
    <row r="8" spans="1:17" x14ac:dyDescent="0.25">
      <c r="A8" s="1" t="s">
        <v>39</v>
      </c>
      <c r="B8" s="1">
        <v>24.5</v>
      </c>
      <c r="C8" s="1">
        <v>24.7</v>
      </c>
      <c r="D8" s="1">
        <v>12.2</v>
      </c>
      <c r="E8" s="1">
        <f t="shared" si="0"/>
        <v>20.466666666666669</v>
      </c>
      <c r="G8" s="1" t="s">
        <v>39</v>
      </c>
      <c r="H8" s="1">
        <v>20.2</v>
      </c>
      <c r="I8" s="1">
        <v>5.8</v>
      </c>
      <c r="J8" s="1">
        <v>22</v>
      </c>
      <c r="K8" s="1">
        <f t="shared" si="1"/>
        <v>16</v>
      </c>
      <c r="M8" s="1" t="s">
        <v>39</v>
      </c>
      <c r="N8" s="1">
        <v>19</v>
      </c>
      <c r="O8" s="1">
        <v>18.7</v>
      </c>
      <c r="P8" s="1">
        <v>19.3</v>
      </c>
      <c r="Q8" s="1">
        <f t="shared" si="2"/>
        <v>19</v>
      </c>
    </row>
    <row r="9" spans="1:17" x14ac:dyDescent="0.25">
      <c r="A9" s="1" t="s">
        <v>40</v>
      </c>
      <c r="B9" s="1">
        <v>10</v>
      </c>
      <c r="C9" s="1">
        <v>28.2</v>
      </c>
      <c r="D9" s="1">
        <v>12.6</v>
      </c>
      <c r="E9" s="1">
        <f t="shared" si="0"/>
        <v>16.933333333333334</v>
      </c>
      <c r="G9" s="1" t="s">
        <v>40</v>
      </c>
      <c r="H9" s="1">
        <v>25.7</v>
      </c>
      <c r="I9" s="1">
        <v>22</v>
      </c>
      <c r="J9" s="1"/>
      <c r="K9" s="1">
        <f t="shared" si="1"/>
        <v>23.85</v>
      </c>
      <c r="M9" s="1" t="s">
        <v>40</v>
      </c>
      <c r="N9" s="1">
        <v>22.3</v>
      </c>
      <c r="O9" s="1">
        <v>23.7</v>
      </c>
      <c r="P9" s="1">
        <v>16.7</v>
      </c>
      <c r="Q9" s="1">
        <f t="shared" si="2"/>
        <v>20.900000000000002</v>
      </c>
    </row>
    <row r="10" spans="1:17" x14ac:dyDescent="0.25">
      <c r="A10" s="1" t="s">
        <v>41</v>
      </c>
      <c r="B10" s="1">
        <v>23.3</v>
      </c>
      <c r="C10" s="1"/>
      <c r="D10" s="1">
        <v>25</v>
      </c>
      <c r="E10" s="1">
        <f t="shared" si="0"/>
        <v>24.15</v>
      </c>
      <c r="G10" s="1" t="s">
        <v>41</v>
      </c>
      <c r="H10" s="1">
        <v>19.5</v>
      </c>
      <c r="I10" s="1">
        <v>12.6</v>
      </c>
      <c r="J10" s="1">
        <v>17.899999999999999</v>
      </c>
      <c r="K10" s="1">
        <f t="shared" si="1"/>
        <v>16.666666666666668</v>
      </c>
      <c r="M10" s="1" t="s">
        <v>41</v>
      </c>
      <c r="N10" s="1">
        <v>16</v>
      </c>
      <c r="O10" s="1">
        <v>17.2</v>
      </c>
      <c r="P10" s="1">
        <v>25</v>
      </c>
      <c r="Q10" s="1">
        <f t="shared" si="2"/>
        <v>19.400000000000002</v>
      </c>
    </row>
    <row r="11" spans="1:17" x14ac:dyDescent="0.25">
      <c r="A11" s="1" t="s">
        <v>42</v>
      </c>
      <c r="B11" s="1">
        <v>32</v>
      </c>
      <c r="C11" s="1">
        <v>33.5</v>
      </c>
      <c r="D11" s="1"/>
      <c r="E11" s="1">
        <f t="shared" si="0"/>
        <v>32.75</v>
      </c>
      <c r="G11" s="1" t="s">
        <v>42</v>
      </c>
      <c r="H11" s="1">
        <v>25.8</v>
      </c>
      <c r="I11" s="1">
        <v>30</v>
      </c>
      <c r="J11" s="1">
        <v>27</v>
      </c>
      <c r="K11" s="1">
        <f t="shared" si="1"/>
        <v>27.599999999999998</v>
      </c>
      <c r="M11" s="1" t="s">
        <v>42</v>
      </c>
      <c r="N11" s="1">
        <v>25.2</v>
      </c>
      <c r="O11" s="1">
        <v>22.7</v>
      </c>
      <c r="P11" s="1">
        <v>23.8</v>
      </c>
      <c r="Q11" s="1">
        <f t="shared" si="2"/>
        <v>23.900000000000002</v>
      </c>
    </row>
    <row r="12" spans="1:17" x14ac:dyDescent="0.25">
      <c r="A12" s="1" t="s">
        <v>43</v>
      </c>
      <c r="B12" s="1"/>
      <c r="C12" s="1">
        <v>23.2</v>
      </c>
      <c r="D12" s="1">
        <v>25.5</v>
      </c>
      <c r="E12" s="1">
        <f t="shared" si="0"/>
        <v>24.35</v>
      </c>
      <c r="G12" s="1" t="s">
        <v>43</v>
      </c>
      <c r="H12" s="1">
        <v>26.3</v>
      </c>
      <c r="I12" s="1">
        <v>17.600000000000001</v>
      </c>
      <c r="J12" s="1">
        <v>27.9</v>
      </c>
      <c r="K12" s="1">
        <f t="shared" si="1"/>
        <v>23.933333333333337</v>
      </c>
      <c r="M12" s="1" t="s">
        <v>43</v>
      </c>
      <c r="N12" s="1"/>
      <c r="O12" s="1">
        <v>20.2</v>
      </c>
      <c r="P12" s="1">
        <v>29.5</v>
      </c>
      <c r="Q12" s="1">
        <f t="shared" si="2"/>
        <v>24.85</v>
      </c>
    </row>
    <row r="13" spans="1:17" x14ac:dyDescent="0.25">
      <c r="A13" s="1" t="s">
        <v>44</v>
      </c>
      <c r="B13" s="1"/>
      <c r="C13" s="1">
        <v>28.7</v>
      </c>
      <c r="D13" s="1">
        <v>38.6</v>
      </c>
      <c r="E13" s="1">
        <f t="shared" si="0"/>
        <v>33.65</v>
      </c>
      <c r="G13" s="1" t="s">
        <v>44</v>
      </c>
      <c r="H13" s="1">
        <v>21.5</v>
      </c>
      <c r="I13" s="1">
        <v>17.399999999999999</v>
      </c>
      <c r="J13" s="1">
        <v>19.899999999999999</v>
      </c>
      <c r="K13" s="1">
        <f t="shared" si="1"/>
        <v>19.599999999999998</v>
      </c>
      <c r="M13" s="1" t="s">
        <v>44</v>
      </c>
      <c r="N13" s="1">
        <v>25.5</v>
      </c>
      <c r="O13" s="1">
        <v>26.5</v>
      </c>
      <c r="P13" s="1">
        <v>23.1</v>
      </c>
      <c r="Q13" s="1">
        <f t="shared" si="2"/>
        <v>25.033333333333331</v>
      </c>
    </row>
    <row r="14" spans="1:17" x14ac:dyDescent="0.25">
      <c r="A14" s="1"/>
      <c r="B14" s="1"/>
      <c r="C14" s="1"/>
      <c r="D14" s="1"/>
      <c r="E14" s="1"/>
      <c r="G14" s="1"/>
      <c r="H14" s="1"/>
      <c r="I14" s="1"/>
      <c r="J14" s="1"/>
      <c r="K14" s="1"/>
      <c r="M14" s="1"/>
      <c r="N14" s="1"/>
      <c r="O14" s="1"/>
      <c r="P14" s="1"/>
      <c r="Q14" s="1"/>
    </row>
    <row r="15" spans="1:17" x14ac:dyDescent="0.25">
      <c r="A15" s="1"/>
      <c r="B15" s="1"/>
      <c r="C15" s="1"/>
      <c r="D15" s="1"/>
      <c r="E15" s="1"/>
      <c r="G15" s="1"/>
      <c r="H15" s="1"/>
      <c r="I15" s="1"/>
      <c r="J15" s="1"/>
      <c r="K15" s="1"/>
      <c r="M15" s="1"/>
      <c r="N15" s="1"/>
      <c r="O15" s="1"/>
      <c r="P15" s="1"/>
      <c r="Q15" s="1"/>
    </row>
    <row r="16" spans="1:17" x14ac:dyDescent="0.25">
      <c r="A16" s="1"/>
      <c r="B16" s="1"/>
      <c r="C16" s="1"/>
      <c r="D16" s="1"/>
      <c r="E16" s="1"/>
      <c r="G16" s="1"/>
      <c r="H16" s="1"/>
      <c r="I16" s="1"/>
      <c r="J16" s="1"/>
      <c r="K16" s="1"/>
      <c r="M16" s="1"/>
      <c r="N16" s="1"/>
      <c r="O16" s="1"/>
      <c r="P16" s="1"/>
      <c r="Q16" s="1"/>
    </row>
    <row r="19" spans="1:15" x14ac:dyDescent="0.25">
      <c r="A19" s="31" t="s">
        <v>60</v>
      </c>
      <c r="B19" s="31"/>
      <c r="C19" s="31"/>
      <c r="D19" s="31"/>
      <c r="E19" s="31"/>
      <c r="H19" s="10" t="s">
        <v>27</v>
      </c>
    </row>
    <row r="20" spans="1:15" ht="15.75" x14ac:dyDescent="0.25">
      <c r="A20" s="38" t="s">
        <v>0</v>
      </c>
      <c r="B20" s="39" t="s">
        <v>5</v>
      </c>
      <c r="C20" s="39"/>
      <c r="D20" s="39"/>
      <c r="E20" s="40" t="s">
        <v>6</v>
      </c>
      <c r="F20" s="40" t="s">
        <v>7</v>
      </c>
      <c r="H20" s="1" t="s">
        <v>46</v>
      </c>
      <c r="I20" s="1">
        <v>3</v>
      </c>
    </row>
    <row r="21" spans="1:15" ht="15.75" x14ac:dyDescent="0.25">
      <c r="A21" s="38"/>
      <c r="B21" s="2" t="s">
        <v>8</v>
      </c>
      <c r="C21" s="2" t="s">
        <v>9</v>
      </c>
      <c r="D21" s="2" t="s">
        <v>10</v>
      </c>
      <c r="E21" s="41"/>
      <c r="F21" s="41"/>
      <c r="H21" s="1" t="s">
        <v>47</v>
      </c>
      <c r="I21" s="1">
        <v>3</v>
      </c>
    </row>
    <row r="22" spans="1:15" x14ac:dyDescent="0.25">
      <c r="A22" s="1" t="s">
        <v>36</v>
      </c>
      <c r="B22" s="3">
        <f>E5</f>
        <v>21.533333333333331</v>
      </c>
      <c r="C22" s="3">
        <f>K5</f>
        <v>24.85</v>
      </c>
      <c r="D22" s="3">
        <f>Q5</f>
        <v>20.833333333333332</v>
      </c>
      <c r="E22" s="3">
        <f>SUM(B22:D22)</f>
        <v>67.216666666666669</v>
      </c>
      <c r="F22" s="3">
        <f>AVERAGE(B22:D22)</f>
        <v>22.405555555555555</v>
      </c>
      <c r="G22" s="5"/>
      <c r="H22" s="1" t="s">
        <v>13</v>
      </c>
      <c r="I22" s="1">
        <v>3</v>
      </c>
    </row>
    <row r="23" spans="1:15" x14ac:dyDescent="0.25">
      <c r="A23" s="1" t="s">
        <v>37</v>
      </c>
      <c r="B23" s="3">
        <f t="shared" ref="B23:B30" si="3">E6</f>
        <v>23.9</v>
      </c>
      <c r="C23" s="3">
        <f t="shared" ref="C23:C30" si="4">K6</f>
        <v>22.75</v>
      </c>
      <c r="D23" s="3">
        <f t="shared" ref="D23:D30" si="5">Q6</f>
        <v>17.3</v>
      </c>
      <c r="E23" s="3">
        <f t="shared" ref="E23:E30" si="6">SUM(B23:D23)</f>
        <v>63.95</v>
      </c>
      <c r="F23" s="3">
        <f t="shared" ref="F23:F30" si="7">AVERAGE(B23:D23)</f>
        <v>21.316666666666666</v>
      </c>
      <c r="H23" s="1" t="s">
        <v>14</v>
      </c>
      <c r="I23" s="1">
        <f>(E34^2)/(I20*I21*I22)</f>
        <v>13621.540833333334</v>
      </c>
    </row>
    <row r="24" spans="1:15" x14ac:dyDescent="0.25">
      <c r="A24" s="1" t="s">
        <v>38</v>
      </c>
      <c r="B24" s="3">
        <f t="shared" si="3"/>
        <v>22.8</v>
      </c>
      <c r="C24" s="3">
        <f t="shared" si="4"/>
        <v>19.05</v>
      </c>
      <c r="D24" s="3">
        <f t="shared" si="5"/>
        <v>20.400000000000002</v>
      </c>
      <c r="E24" s="3">
        <f t="shared" si="6"/>
        <v>62.25</v>
      </c>
      <c r="F24" s="3">
        <f t="shared" si="7"/>
        <v>20.75</v>
      </c>
    </row>
    <row r="25" spans="1:15" x14ac:dyDescent="0.25">
      <c r="A25" s="1" t="s">
        <v>39</v>
      </c>
      <c r="B25" s="3">
        <f t="shared" si="3"/>
        <v>20.466666666666669</v>
      </c>
      <c r="C25" s="3">
        <f t="shared" si="4"/>
        <v>16</v>
      </c>
      <c r="D25" s="3">
        <f t="shared" si="5"/>
        <v>19</v>
      </c>
      <c r="E25" s="3">
        <f t="shared" si="6"/>
        <v>55.466666666666669</v>
      </c>
      <c r="F25" s="3">
        <f t="shared" si="7"/>
        <v>18.488888888888891</v>
      </c>
      <c r="H25" t="s">
        <v>26</v>
      </c>
    </row>
    <row r="26" spans="1:15" ht="15.75" x14ac:dyDescent="0.25">
      <c r="A26" s="1" t="s">
        <v>40</v>
      </c>
      <c r="B26" s="3">
        <f t="shared" si="3"/>
        <v>16.933333333333334</v>
      </c>
      <c r="C26" s="3">
        <f t="shared" si="4"/>
        <v>23.85</v>
      </c>
      <c r="D26" s="3">
        <f t="shared" si="5"/>
        <v>20.900000000000002</v>
      </c>
      <c r="E26" s="3">
        <f t="shared" si="6"/>
        <v>61.683333333333337</v>
      </c>
      <c r="F26" s="3">
        <f t="shared" si="7"/>
        <v>20.561111111111114</v>
      </c>
      <c r="H26" s="2" t="s">
        <v>15</v>
      </c>
      <c r="I26" s="2" t="s">
        <v>16</v>
      </c>
      <c r="J26" s="2" t="s">
        <v>17</v>
      </c>
      <c r="K26" s="2" t="s">
        <v>18</v>
      </c>
      <c r="L26" s="2" t="s">
        <v>19</v>
      </c>
      <c r="M26" s="2"/>
      <c r="N26" s="2" t="s">
        <v>20</v>
      </c>
      <c r="O26" s="2" t="s">
        <v>21</v>
      </c>
    </row>
    <row r="27" spans="1:15" x14ac:dyDescent="0.25">
      <c r="A27" s="1" t="s">
        <v>41</v>
      </c>
      <c r="B27" s="3">
        <f t="shared" si="3"/>
        <v>24.15</v>
      </c>
      <c r="C27" s="3">
        <f t="shared" si="4"/>
        <v>16.666666666666668</v>
      </c>
      <c r="D27" s="3">
        <f t="shared" si="5"/>
        <v>19.400000000000002</v>
      </c>
      <c r="E27" s="3">
        <f t="shared" si="6"/>
        <v>60.216666666666669</v>
      </c>
      <c r="F27" s="3">
        <f t="shared" si="7"/>
        <v>20.072222222222223</v>
      </c>
      <c r="H27" s="1" t="s">
        <v>22</v>
      </c>
      <c r="I27" s="1">
        <f>I22-1</f>
        <v>2</v>
      </c>
      <c r="J27" s="11">
        <f>SUMSQ(B34:D34)/(I20*I21)-I23</f>
        <v>56.724506172837209</v>
      </c>
      <c r="K27" s="11">
        <f t="shared" ref="K27:K32" si="8">J27/I27</f>
        <v>28.362253086418605</v>
      </c>
      <c r="L27" s="11">
        <f>K27/$K$32</f>
        <v>2.0632482839932682</v>
      </c>
      <c r="M27" s="1" t="str">
        <f>IF(L27&lt;N27,"tn",IF(L27&lt;O27,"*","*"))</f>
        <v>tn</v>
      </c>
      <c r="N27" s="1">
        <f>FINV(5%,$I27,$I$32)</f>
        <v>3.6337234675916301</v>
      </c>
      <c r="O27" s="1">
        <f>FINV(1%,$I27,$I$32)</f>
        <v>6.2262352803113821</v>
      </c>
    </row>
    <row r="28" spans="1:15" x14ac:dyDescent="0.25">
      <c r="A28" s="1" t="s">
        <v>42</v>
      </c>
      <c r="B28" s="3">
        <f t="shared" si="3"/>
        <v>32.75</v>
      </c>
      <c r="C28" s="3">
        <f t="shared" si="4"/>
        <v>27.599999999999998</v>
      </c>
      <c r="D28" s="3">
        <f t="shared" si="5"/>
        <v>23.900000000000002</v>
      </c>
      <c r="E28" s="3">
        <f t="shared" si="6"/>
        <v>84.25</v>
      </c>
      <c r="F28" s="3">
        <f t="shared" si="7"/>
        <v>28.083333333333332</v>
      </c>
      <c r="H28" s="1" t="s">
        <v>23</v>
      </c>
      <c r="I28" s="1">
        <f>(I20*I21)-1</f>
        <v>8</v>
      </c>
      <c r="J28" s="11">
        <f>SUMSQ(E22:E33)/I22-I23</f>
        <v>233.46055555555358</v>
      </c>
      <c r="K28" s="11">
        <f t="shared" si="8"/>
        <v>29.182569444444198</v>
      </c>
      <c r="L28" s="11">
        <f t="shared" ref="L28:L31" si="9">K28/$K$32</f>
        <v>2.1229232439786712</v>
      </c>
      <c r="M28" s="1" t="str">
        <f t="shared" ref="M28:M31" si="10">IF(L28&lt;N28,"tn",IF(L28&lt;O28,"*","**"))</f>
        <v>tn</v>
      </c>
      <c r="N28" s="1">
        <f t="shared" ref="N28:N31" si="11">FINV(5%,$I28,$I$32)</f>
        <v>2.5910961798744014</v>
      </c>
      <c r="O28" s="1">
        <f t="shared" ref="O28:O31" si="12">FINV(1%,$I28,$I$32)</f>
        <v>3.8895721399261927</v>
      </c>
    </row>
    <row r="29" spans="1:15" x14ac:dyDescent="0.25">
      <c r="A29" s="1" t="s">
        <v>43</v>
      </c>
      <c r="B29" s="3">
        <f t="shared" si="3"/>
        <v>24.35</v>
      </c>
      <c r="C29" s="3">
        <f t="shared" si="4"/>
        <v>23.933333333333337</v>
      </c>
      <c r="D29" s="3">
        <f t="shared" si="5"/>
        <v>24.85</v>
      </c>
      <c r="E29" s="3">
        <f t="shared" si="6"/>
        <v>73.13333333333334</v>
      </c>
      <c r="F29" s="3">
        <f t="shared" si="7"/>
        <v>24.37777777777778</v>
      </c>
      <c r="H29" s="1" t="s">
        <v>45</v>
      </c>
      <c r="I29" s="1">
        <f>I20-1</f>
        <v>2</v>
      </c>
      <c r="J29" s="11">
        <f>SUMSQ(E40:E43)/(I22*I21)-I23</f>
        <v>201.53907407407496</v>
      </c>
      <c r="K29" s="11">
        <f t="shared" si="8"/>
        <v>100.76953703703748</v>
      </c>
      <c r="L29" s="11">
        <f t="shared" si="9"/>
        <v>7.3306085287710641</v>
      </c>
      <c r="M29" s="1" t="str">
        <f t="shared" si="10"/>
        <v>**</v>
      </c>
      <c r="N29" s="1">
        <f t="shared" si="11"/>
        <v>3.6337234675916301</v>
      </c>
      <c r="O29" s="1">
        <f t="shared" si="12"/>
        <v>6.2262352803113821</v>
      </c>
    </row>
    <row r="30" spans="1:15" x14ac:dyDescent="0.25">
      <c r="A30" s="1" t="s">
        <v>44</v>
      </c>
      <c r="B30" s="3">
        <f t="shared" si="3"/>
        <v>33.65</v>
      </c>
      <c r="C30" s="3">
        <f t="shared" si="4"/>
        <v>19.599999999999998</v>
      </c>
      <c r="D30" s="3">
        <f t="shared" si="5"/>
        <v>25.033333333333331</v>
      </c>
      <c r="E30" s="3">
        <f t="shared" si="6"/>
        <v>78.283333333333331</v>
      </c>
      <c r="F30" s="3">
        <f t="shared" si="7"/>
        <v>26.094444444444445</v>
      </c>
      <c r="H30" s="1" t="s">
        <v>59</v>
      </c>
      <c r="I30" s="1">
        <f>I21-1</f>
        <v>2</v>
      </c>
      <c r="J30" s="11">
        <f>SUMSQ(B44:D44)/(I22*I20)-I23</f>
        <v>4.0319135802474193</v>
      </c>
      <c r="K30" s="11">
        <f t="shared" si="8"/>
        <v>2.0159567901237097</v>
      </c>
      <c r="L30" s="11">
        <f t="shared" si="9"/>
        <v>0.14665334855992374</v>
      </c>
      <c r="M30" s="1" t="str">
        <f t="shared" si="10"/>
        <v>tn</v>
      </c>
      <c r="N30" s="1">
        <f t="shared" si="11"/>
        <v>3.6337234675916301</v>
      </c>
      <c r="O30" s="1">
        <f t="shared" si="12"/>
        <v>6.2262352803113821</v>
      </c>
    </row>
    <row r="31" spans="1:15" x14ac:dyDescent="0.25">
      <c r="A31" s="1"/>
      <c r="B31" s="3"/>
      <c r="C31" s="3"/>
      <c r="D31" s="3"/>
      <c r="E31" s="3"/>
      <c r="F31" s="3"/>
      <c r="H31" s="1" t="s">
        <v>49</v>
      </c>
      <c r="I31" s="1">
        <f>I28-I29-I30</f>
        <v>4</v>
      </c>
      <c r="J31" s="11">
        <f>J28-J29-J30</f>
        <v>27.889567901231203</v>
      </c>
      <c r="K31" s="11">
        <f t="shared" si="8"/>
        <v>6.9723919753078007</v>
      </c>
      <c r="L31" s="11">
        <f t="shared" si="9"/>
        <v>0.50721554929184898</v>
      </c>
      <c r="M31" s="1" t="str">
        <f t="shared" si="10"/>
        <v>tn</v>
      </c>
      <c r="N31" s="1">
        <f t="shared" si="11"/>
        <v>3.0069172799243447</v>
      </c>
      <c r="O31" s="1">
        <f t="shared" si="12"/>
        <v>4.772577999723211</v>
      </c>
    </row>
    <row r="32" spans="1:15" x14ac:dyDescent="0.25">
      <c r="A32" s="1"/>
      <c r="B32" s="3"/>
      <c r="C32" s="3"/>
      <c r="D32" s="3"/>
      <c r="E32" s="3"/>
      <c r="F32" s="3"/>
      <c r="H32" s="1" t="s">
        <v>24</v>
      </c>
      <c r="I32" s="1">
        <f>I33-I27-I28</f>
        <v>16</v>
      </c>
      <c r="J32" s="11">
        <f>J33-J29-J27</f>
        <v>219.94253086420031</v>
      </c>
      <c r="K32" s="11">
        <f t="shared" si="8"/>
        <v>13.746408179012519</v>
      </c>
      <c r="L32" s="12"/>
      <c r="M32" s="13"/>
      <c r="N32" s="13"/>
      <c r="O32" s="13"/>
    </row>
    <row r="33" spans="1:16" x14ac:dyDescent="0.25">
      <c r="A33" s="1"/>
      <c r="B33" s="3"/>
      <c r="C33" s="3"/>
      <c r="D33" s="3"/>
      <c r="E33" s="3"/>
      <c r="F33" s="3"/>
      <c r="H33" s="1" t="s">
        <v>11</v>
      </c>
      <c r="I33" s="1">
        <f>I20*I21*I22-1</f>
        <v>26</v>
      </c>
      <c r="J33" s="11">
        <f>SUMSQ(B22:D33)-I23</f>
        <v>478.20611111111248</v>
      </c>
      <c r="K33" s="12"/>
      <c r="L33" s="12"/>
      <c r="M33" s="13"/>
      <c r="N33" s="13"/>
      <c r="O33" s="13"/>
    </row>
    <row r="34" spans="1:16" x14ac:dyDescent="0.25">
      <c r="A34" s="6" t="s">
        <v>12</v>
      </c>
      <c r="B34" s="3">
        <f>SUM(B22:B33)</f>
        <v>220.53333333333333</v>
      </c>
      <c r="C34" s="3">
        <f t="shared" ref="C34:F34" si="13">SUM(C22:C33)</f>
        <v>194.3</v>
      </c>
      <c r="D34" s="3">
        <f t="shared" si="13"/>
        <v>191.61666666666667</v>
      </c>
      <c r="E34" s="3">
        <f t="shared" si="13"/>
        <v>606.45000000000005</v>
      </c>
      <c r="F34" s="3">
        <f t="shared" si="13"/>
        <v>202.15000000000003</v>
      </c>
    </row>
    <row r="35" spans="1:16" x14ac:dyDescent="0.25">
      <c r="A35" s="1" t="s">
        <v>33</v>
      </c>
      <c r="B35" s="3">
        <f>AVERAGE(B22:B33)</f>
        <v>24.503703703703703</v>
      </c>
      <c r="C35" s="3">
        <f t="shared" ref="C35:F35" si="14">AVERAGE(C22:C33)</f>
        <v>21.588888888888889</v>
      </c>
      <c r="D35" s="3">
        <f t="shared" si="14"/>
        <v>21.290740740740741</v>
      </c>
      <c r="E35" s="3"/>
      <c r="F35" s="3">
        <f t="shared" si="14"/>
        <v>22.461111111111116</v>
      </c>
      <c r="J35">
        <f>SQRT(K32/2)</f>
        <v>2.6216796313635005</v>
      </c>
    </row>
    <row r="37" spans="1:16" x14ac:dyDescent="0.25">
      <c r="A37" s="31" t="s">
        <v>25</v>
      </c>
      <c r="B37" s="31"/>
      <c r="C37" s="31"/>
      <c r="I37" s="17"/>
      <c r="J37" s="17"/>
      <c r="K37" s="17"/>
      <c r="M37" s="17"/>
      <c r="N37" s="17"/>
      <c r="O37" s="17"/>
    </row>
    <row r="38" spans="1:16" x14ac:dyDescent="0.25">
      <c r="A38" s="32" t="s">
        <v>45</v>
      </c>
      <c r="B38" s="34" t="s">
        <v>59</v>
      </c>
      <c r="C38" s="35"/>
      <c r="D38" s="36"/>
      <c r="E38" s="37" t="s">
        <v>12</v>
      </c>
      <c r="F38" s="37" t="s">
        <v>4</v>
      </c>
      <c r="I38" s="18"/>
      <c r="J38" s="17"/>
      <c r="K38" s="17"/>
      <c r="M38" s="17"/>
      <c r="N38" s="17"/>
      <c r="P38" s="17"/>
    </row>
    <row r="39" spans="1:16" x14ac:dyDescent="0.25">
      <c r="A39" s="33"/>
      <c r="B39" s="7" t="s">
        <v>53</v>
      </c>
      <c r="C39" s="7" t="s">
        <v>54</v>
      </c>
      <c r="D39" s="7" t="s">
        <v>55</v>
      </c>
      <c r="E39" s="37"/>
      <c r="F39" s="37"/>
      <c r="M39" s="17"/>
      <c r="N39" s="17"/>
      <c r="P39" s="17"/>
    </row>
    <row r="40" spans="1:16" x14ac:dyDescent="0.25">
      <c r="A40" s="8" t="s">
        <v>50</v>
      </c>
      <c r="B40" s="3">
        <f>E22</f>
        <v>67.216666666666669</v>
      </c>
      <c r="C40" s="3">
        <f>E23</f>
        <v>63.95</v>
      </c>
      <c r="D40" s="3">
        <f>E24</f>
        <v>62.25</v>
      </c>
      <c r="E40" s="3">
        <f>SUM(B40:D40)</f>
        <v>193.41666666666669</v>
      </c>
      <c r="F40" s="3">
        <f>E40/9</f>
        <v>21.490740740740744</v>
      </c>
      <c r="I40" s="1" t="s">
        <v>0</v>
      </c>
      <c r="J40" s="1" t="s">
        <v>30</v>
      </c>
      <c r="K40" s="1"/>
      <c r="M40" s="17"/>
      <c r="N40" s="17"/>
      <c r="P40" s="17"/>
    </row>
    <row r="41" spans="1:16" x14ac:dyDescent="0.25">
      <c r="A41" s="8" t="s">
        <v>51</v>
      </c>
      <c r="B41" s="3">
        <f>E25</f>
        <v>55.466666666666669</v>
      </c>
      <c r="C41" s="3">
        <f>E26</f>
        <v>61.683333333333337</v>
      </c>
      <c r="D41" s="3">
        <f>E27</f>
        <v>60.216666666666669</v>
      </c>
      <c r="E41" s="3">
        <f t="shared" ref="E41:E42" si="15">SUM(B41:D41)</f>
        <v>177.36666666666667</v>
      </c>
      <c r="F41" s="3">
        <f t="shared" ref="F41:F42" si="16">E41/9</f>
        <v>19.707407407407409</v>
      </c>
      <c r="I41" s="1" t="s">
        <v>50</v>
      </c>
      <c r="J41" s="15">
        <f>E40/9</f>
        <v>21.490740740740744</v>
      </c>
      <c r="K41" s="1" t="s">
        <v>28</v>
      </c>
      <c r="M41" s="19">
        <f>J42+J45</f>
        <v>25.622289029977836</v>
      </c>
      <c r="N41" s="17"/>
      <c r="P41" s="17"/>
    </row>
    <row r="42" spans="1:16" x14ac:dyDescent="0.25">
      <c r="A42" s="8" t="s">
        <v>52</v>
      </c>
      <c r="B42" s="3">
        <f>E28</f>
        <v>84.25</v>
      </c>
      <c r="C42" s="3">
        <f>E29</f>
        <v>73.13333333333334</v>
      </c>
      <c r="D42" s="3">
        <f>E30</f>
        <v>78.283333333333331</v>
      </c>
      <c r="E42" s="3">
        <f t="shared" si="15"/>
        <v>235.66666666666666</v>
      </c>
      <c r="F42" s="3">
        <f t="shared" si="16"/>
        <v>26.185185185185183</v>
      </c>
      <c r="I42" s="1" t="s">
        <v>51</v>
      </c>
      <c r="J42" s="15">
        <f t="shared" ref="J42:J43" si="17">E41/9</f>
        <v>19.707407407407409</v>
      </c>
      <c r="K42" s="1" t="s">
        <v>31</v>
      </c>
      <c r="M42" s="19">
        <f>J41+J45</f>
        <v>27.405622363311171</v>
      </c>
      <c r="N42" s="17"/>
      <c r="P42" s="17"/>
    </row>
    <row r="43" spans="1:16" x14ac:dyDescent="0.25">
      <c r="A43" s="9"/>
      <c r="B43" s="3"/>
      <c r="C43" s="3"/>
      <c r="D43" s="3"/>
      <c r="E43" s="3"/>
      <c r="F43" s="3"/>
      <c r="I43" s="1" t="s">
        <v>52</v>
      </c>
      <c r="J43" s="15">
        <f t="shared" si="17"/>
        <v>26.185185185185183</v>
      </c>
      <c r="K43" s="1" t="s">
        <v>32</v>
      </c>
      <c r="M43" s="19">
        <f>J43+J45</f>
        <v>32.10006680775561</v>
      </c>
      <c r="N43" s="17"/>
      <c r="P43" s="17"/>
    </row>
    <row r="44" spans="1:16" x14ac:dyDescent="0.25">
      <c r="A44" s="8" t="s">
        <v>12</v>
      </c>
      <c r="B44" s="3">
        <f>SUM(B40:B43)</f>
        <v>206.93333333333334</v>
      </c>
      <c r="C44" s="3">
        <f>SUM(C40:C43)</f>
        <v>198.76666666666668</v>
      </c>
      <c r="D44" s="3">
        <f>SUM(D40:D43)</f>
        <v>200.75</v>
      </c>
      <c r="E44" s="3">
        <f>SUM(E40:E43)</f>
        <v>606.45000000000005</v>
      </c>
      <c r="F44" s="1"/>
      <c r="I44" s="1"/>
      <c r="J44" s="15"/>
      <c r="K44" s="1"/>
      <c r="M44" s="16"/>
      <c r="N44" s="17"/>
      <c r="P44" s="17"/>
    </row>
    <row r="45" spans="1:16" x14ac:dyDescent="0.25">
      <c r="A45" s="8" t="s">
        <v>4</v>
      </c>
      <c r="B45" s="3">
        <f>B44/9</f>
        <v>22.992592592592594</v>
      </c>
      <c r="C45" s="3">
        <f>C44/9</f>
        <v>22.085185185185185</v>
      </c>
      <c r="D45" s="3">
        <f>D44/9</f>
        <v>22.305555555555557</v>
      </c>
      <c r="E45" s="1"/>
      <c r="F45" s="1"/>
      <c r="G45" t="s">
        <v>56</v>
      </c>
      <c r="H45" s="14">
        <v>4.7859999999999996</v>
      </c>
      <c r="I45" s="1" t="s">
        <v>29</v>
      </c>
      <c r="J45" s="15">
        <f>H45*(K32/9)^0.5</f>
        <v>5.9148816225704257</v>
      </c>
      <c r="K45" s="1"/>
      <c r="M45" s="16"/>
      <c r="N45" s="17"/>
      <c r="P45" s="17"/>
    </row>
    <row r="46" spans="1:16" x14ac:dyDescent="0.25">
      <c r="I46" s="29" t="s">
        <v>69</v>
      </c>
      <c r="J46" s="5">
        <f>B44/9</f>
        <v>22.992592592592594</v>
      </c>
      <c r="M46" s="17">
        <f>J47+J49</f>
        <v>28.000066807755612</v>
      </c>
      <c r="N46" s="17"/>
      <c r="P46" s="17"/>
    </row>
    <row r="47" spans="1:16" x14ac:dyDescent="0.25">
      <c r="I47" s="29" t="s">
        <v>70</v>
      </c>
      <c r="J47">
        <f>C44/9</f>
        <v>22.085185185185185</v>
      </c>
      <c r="M47" s="17">
        <f>J48+J49</f>
        <v>28.220437178125984</v>
      </c>
      <c r="N47" s="17"/>
      <c r="P47" s="17"/>
    </row>
    <row r="48" spans="1:16" x14ac:dyDescent="0.25">
      <c r="I48" s="29" t="s">
        <v>71</v>
      </c>
      <c r="J48">
        <f>D44/9</f>
        <v>22.305555555555557</v>
      </c>
      <c r="M48" s="30">
        <f>J46+J49</f>
        <v>28.90747421516302</v>
      </c>
      <c r="N48" s="17"/>
      <c r="P48" s="17"/>
    </row>
    <row r="49" spans="7:16" x14ac:dyDescent="0.25">
      <c r="G49" t="s">
        <v>56</v>
      </c>
      <c r="H49">
        <v>4.7859999999999996</v>
      </c>
      <c r="I49" s="29" t="s">
        <v>68</v>
      </c>
      <c r="J49">
        <f>H49*(K32/9)^0.5</f>
        <v>5.9148816225704257</v>
      </c>
      <c r="M49" s="17"/>
      <c r="N49" s="17"/>
      <c r="P49" s="17"/>
    </row>
    <row r="50" spans="7:16" x14ac:dyDescent="0.25">
      <c r="M50" s="17"/>
      <c r="N50" s="17"/>
      <c r="P50" s="17"/>
    </row>
  </sheetData>
  <mergeCells count="10">
    <mergeCell ref="A19:E19"/>
    <mergeCell ref="A20:A21"/>
    <mergeCell ref="B20:D20"/>
    <mergeCell ref="E20:E21"/>
    <mergeCell ref="F20:F21"/>
    <mergeCell ref="A37:C37"/>
    <mergeCell ref="A38:A39"/>
    <mergeCell ref="B38:D38"/>
    <mergeCell ref="E38:E39"/>
    <mergeCell ref="F38:F3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Q50"/>
  <sheetViews>
    <sheetView topLeftCell="A25" workbookViewId="0">
      <selection activeCell="H26" sqref="H26:O33"/>
    </sheetView>
  </sheetViews>
  <sheetFormatPr defaultRowHeight="15" x14ac:dyDescent="0.25"/>
  <sheetData>
    <row r="2" spans="1:17" x14ac:dyDescent="0.25">
      <c r="A2" t="s">
        <v>62</v>
      </c>
    </row>
    <row r="3" spans="1:17" x14ac:dyDescent="0.25">
      <c r="A3" s="32" t="s">
        <v>0</v>
      </c>
      <c r="B3" s="34" t="s">
        <v>1</v>
      </c>
      <c r="C3" s="35"/>
      <c r="D3" s="36"/>
      <c r="E3" s="32" t="s">
        <v>4</v>
      </c>
      <c r="G3" s="32" t="s">
        <v>0</v>
      </c>
      <c r="H3" s="34" t="s">
        <v>2</v>
      </c>
      <c r="I3" s="35"/>
      <c r="J3" s="36"/>
      <c r="K3" s="32" t="s">
        <v>4</v>
      </c>
      <c r="M3" s="32" t="s">
        <v>0</v>
      </c>
      <c r="N3" s="34" t="s">
        <v>3</v>
      </c>
      <c r="O3" s="35"/>
      <c r="P3" s="36"/>
      <c r="Q3" s="32" t="s">
        <v>4</v>
      </c>
    </row>
    <row r="4" spans="1:17" x14ac:dyDescent="0.25">
      <c r="A4" s="33"/>
      <c r="B4" s="4">
        <v>1</v>
      </c>
      <c r="C4" s="4">
        <v>2</v>
      </c>
      <c r="D4" s="4">
        <v>3</v>
      </c>
      <c r="E4" s="33"/>
      <c r="G4" s="33"/>
      <c r="H4" s="4">
        <v>1</v>
      </c>
      <c r="I4" s="4">
        <v>2</v>
      </c>
      <c r="J4" s="4">
        <v>3</v>
      </c>
      <c r="K4" s="33"/>
      <c r="M4" s="33"/>
      <c r="N4" s="4">
        <v>1</v>
      </c>
      <c r="O4" s="4">
        <v>2</v>
      </c>
      <c r="P4" s="4">
        <v>3</v>
      </c>
      <c r="Q4" s="33"/>
    </row>
    <row r="5" spans="1:17" x14ac:dyDescent="0.25">
      <c r="A5" s="1" t="s">
        <v>36</v>
      </c>
      <c r="B5" s="1">
        <v>26.9</v>
      </c>
      <c r="C5" s="1">
        <v>29.2</v>
      </c>
      <c r="D5" s="1">
        <v>13.5</v>
      </c>
      <c r="E5" s="1">
        <f>AVERAGE(B5:D5)</f>
        <v>23.2</v>
      </c>
      <c r="G5" s="1" t="s">
        <v>36</v>
      </c>
      <c r="H5" s="1">
        <v>25.3</v>
      </c>
      <c r="I5" s="1"/>
      <c r="J5" s="1">
        <v>26</v>
      </c>
      <c r="K5" s="1">
        <f>AVERAGE(H5:J5)</f>
        <v>25.65</v>
      </c>
      <c r="M5" s="1" t="s">
        <v>36</v>
      </c>
      <c r="N5" s="1">
        <v>18.8</v>
      </c>
      <c r="O5" s="1">
        <v>22.3</v>
      </c>
      <c r="P5" s="1">
        <v>23.7</v>
      </c>
      <c r="Q5" s="1">
        <f>AVERAGE(N5:P5)</f>
        <v>21.599999999999998</v>
      </c>
    </row>
    <row r="6" spans="1:17" x14ac:dyDescent="0.25">
      <c r="A6" s="1" t="s">
        <v>37</v>
      </c>
      <c r="B6" s="1"/>
      <c r="C6" s="1">
        <v>20.6</v>
      </c>
      <c r="D6" s="1">
        <v>30.1</v>
      </c>
      <c r="E6" s="1">
        <f t="shared" ref="E6:E13" si="0">AVERAGE(B6:D6)</f>
        <v>25.35</v>
      </c>
      <c r="G6" s="1" t="s">
        <v>37</v>
      </c>
      <c r="H6" s="1">
        <v>21.9</v>
      </c>
      <c r="I6" s="1">
        <v>25.9</v>
      </c>
      <c r="J6" s="1"/>
      <c r="K6" s="1">
        <f t="shared" ref="K6:K13" si="1">AVERAGE(H6:J6)</f>
        <v>23.9</v>
      </c>
      <c r="M6" s="1" t="s">
        <v>37</v>
      </c>
      <c r="N6" s="1">
        <v>18.100000000000001</v>
      </c>
      <c r="O6" s="1">
        <v>22.8</v>
      </c>
      <c r="P6" s="1">
        <v>17.100000000000001</v>
      </c>
      <c r="Q6" s="1">
        <f t="shared" ref="Q6:Q13" si="2">AVERAGE(N6:P6)</f>
        <v>19.333333333333336</v>
      </c>
    </row>
    <row r="7" spans="1:17" x14ac:dyDescent="0.25">
      <c r="A7" s="1" t="s">
        <v>38</v>
      </c>
      <c r="B7" s="1">
        <v>29.7</v>
      </c>
      <c r="C7" s="1">
        <v>24.5</v>
      </c>
      <c r="D7" s="1">
        <v>18.899999999999999</v>
      </c>
      <c r="E7" s="1">
        <f t="shared" si="0"/>
        <v>24.366666666666664</v>
      </c>
      <c r="G7" s="1" t="s">
        <v>38</v>
      </c>
      <c r="H7" s="1">
        <v>23.1</v>
      </c>
      <c r="I7" s="1"/>
      <c r="J7" s="1">
        <v>16.3</v>
      </c>
      <c r="K7" s="1">
        <f t="shared" si="1"/>
        <v>19.700000000000003</v>
      </c>
      <c r="M7" s="1" t="s">
        <v>38</v>
      </c>
      <c r="N7" s="1">
        <v>24.6</v>
      </c>
      <c r="O7" s="1">
        <v>20.100000000000001</v>
      </c>
      <c r="P7" s="1">
        <v>19.100000000000001</v>
      </c>
      <c r="Q7" s="1">
        <f t="shared" si="2"/>
        <v>21.266666666666669</v>
      </c>
    </row>
    <row r="8" spans="1:17" x14ac:dyDescent="0.25">
      <c r="A8" s="1" t="s">
        <v>39</v>
      </c>
      <c r="B8" s="1">
        <v>25.6</v>
      </c>
      <c r="C8" s="1">
        <v>26.3</v>
      </c>
      <c r="D8" s="1">
        <v>14.1</v>
      </c>
      <c r="E8" s="1">
        <f t="shared" si="0"/>
        <v>22</v>
      </c>
      <c r="G8" s="1" t="s">
        <v>39</v>
      </c>
      <c r="H8" s="1">
        <v>21.5</v>
      </c>
      <c r="I8" s="1">
        <v>14.5</v>
      </c>
      <c r="J8" s="1">
        <v>22.6</v>
      </c>
      <c r="K8" s="1">
        <f t="shared" si="1"/>
        <v>19.533333333333335</v>
      </c>
      <c r="M8" s="1" t="s">
        <v>39</v>
      </c>
      <c r="N8" s="1">
        <v>19.600000000000001</v>
      </c>
      <c r="O8" s="1">
        <v>19.5</v>
      </c>
      <c r="P8" s="1">
        <v>20.399999999999999</v>
      </c>
      <c r="Q8" s="1">
        <f t="shared" si="2"/>
        <v>19.833333333333332</v>
      </c>
    </row>
    <row r="9" spans="1:17" x14ac:dyDescent="0.25">
      <c r="A9" s="1" t="s">
        <v>40</v>
      </c>
      <c r="B9" s="1">
        <v>12.5</v>
      </c>
      <c r="C9" s="1">
        <v>29.5</v>
      </c>
      <c r="D9" s="1">
        <v>14.5</v>
      </c>
      <c r="E9" s="1">
        <f t="shared" si="0"/>
        <v>18.833333333333332</v>
      </c>
      <c r="G9" s="1" t="s">
        <v>40</v>
      </c>
      <c r="H9" s="1">
        <v>26.2</v>
      </c>
      <c r="I9" s="1">
        <v>22.4</v>
      </c>
      <c r="J9" s="1"/>
      <c r="K9" s="1">
        <f t="shared" si="1"/>
        <v>24.299999999999997</v>
      </c>
      <c r="M9" s="1" t="s">
        <v>40</v>
      </c>
      <c r="N9" s="1">
        <v>22.9</v>
      </c>
      <c r="O9" s="1">
        <v>24.5</v>
      </c>
      <c r="P9" s="1">
        <v>17.8</v>
      </c>
      <c r="Q9" s="1">
        <f t="shared" si="2"/>
        <v>21.733333333333334</v>
      </c>
    </row>
    <row r="10" spans="1:17" x14ac:dyDescent="0.25">
      <c r="A10" s="1" t="s">
        <v>41</v>
      </c>
      <c r="B10" s="1">
        <v>24.9</v>
      </c>
      <c r="C10" s="1"/>
      <c r="D10" s="1">
        <v>26.8</v>
      </c>
      <c r="E10" s="1">
        <f t="shared" si="0"/>
        <v>25.85</v>
      </c>
      <c r="G10" s="1" t="s">
        <v>41</v>
      </c>
      <c r="H10" s="1">
        <v>24.1</v>
      </c>
      <c r="I10" s="1">
        <v>23.4</v>
      </c>
      <c r="J10" s="1">
        <v>28.5</v>
      </c>
      <c r="K10" s="1">
        <f t="shared" si="1"/>
        <v>25.333333333333332</v>
      </c>
      <c r="M10" s="1" t="s">
        <v>41</v>
      </c>
      <c r="N10" s="1">
        <v>16.8</v>
      </c>
      <c r="O10" s="1">
        <v>17.899999999999999</v>
      </c>
      <c r="P10" s="1">
        <v>25.8</v>
      </c>
      <c r="Q10" s="1">
        <f t="shared" si="2"/>
        <v>20.166666666666668</v>
      </c>
    </row>
    <row r="11" spans="1:17" x14ac:dyDescent="0.25">
      <c r="A11" s="1" t="s">
        <v>42</v>
      </c>
      <c r="B11" s="1">
        <v>32.700000000000003</v>
      </c>
      <c r="C11" s="1">
        <v>34.5</v>
      </c>
      <c r="D11" s="1"/>
      <c r="E11" s="1">
        <f t="shared" si="0"/>
        <v>33.6</v>
      </c>
      <c r="G11" s="1" t="s">
        <v>42</v>
      </c>
      <c r="H11" s="1">
        <v>26.5</v>
      </c>
      <c r="I11" s="1">
        <v>30.6</v>
      </c>
      <c r="J11" s="1">
        <v>27.3</v>
      </c>
      <c r="K11" s="1">
        <f t="shared" si="1"/>
        <v>28.133333333333336</v>
      </c>
      <c r="M11" s="1" t="s">
        <v>42</v>
      </c>
      <c r="N11" s="1">
        <v>25.7</v>
      </c>
      <c r="O11" s="1">
        <v>24.5</v>
      </c>
      <c r="P11" s="1">
        <v>24.4</v>
      </c>
      <c r="Q11" s="1">
        <f t="shared" si="2"/>
        <v>24.866666666666664</v>
      </c>
    </row>
    <row r="12" spans="1:17" x14ac:dyDescent="0.25">
      <c r="A12" s="1" t="s">
        <v>43</v>
      </c>
      <c r="B12" s="1"/>
      <c r="C12" s="1">
        <v>24.9</v>
      </c>
      <c r="D12" s="1">
        <v>27.6</v>
      </c>
      <c r="E12" s="1">
        <f t="shared" si="0"/>
        <v>26.25</v>
      </c>
      <c r="G12" s="1" t="s">
        <v>43</v>
      </c>
      <c r="H12" s="1">
        <v>26.7</v>
      </c>
      <c r="I12" s="1"/>
      <c r="J12" s="1">
        <v>28.9</v>
      </c>
      <c r="K12" s="1">
        <f t="shared" si="1"/>
        <v>27.799999999999997</v>
      </c>
      <c r="M12" s="1" t="s">
        <v>43</v>
      </c>
      <c r="N12" s="1"/>
      <c r="O12" s="1">
        <v>22.3</v>
      </c>
      <c r="P12" s="1">
        <v>30.2</v>
      </c>
      <c r="Q12" s="1">
        <f t="shared" si="2"/>
        <v>26.25</v>
      </c>
    </row>
    <row r="13" spans="1:17" x14ac:dyDescent="0.25">
      <c r="A13" s="1" t="s">
        <v>44</v>
      </c>
      <c r="B13" s="1"/>
      <c r="C13" s="1">
        <v>32.4</v>
      </c>
      <c r="D13" s="1">
        <v>39.5</v>
      </c>
      <c r="E13" s="1">
        <f t="shared" si="0"/>
        <v>35.950000000000003</v>
      </c>
      <c r="G13" s="1" t="s">
        <v>44</v>
      </c>
      <c r="H13" s="1">
        <v>22.9</v>
      </c>
      <c r="I13" s="1"/>
      <c r="J13" s="1">
        <v>21.2</v>
      </c>
      <c r="K13" s="1">
        <f t="shared" si="1"/>
        <v>22.049999999999997</v>
      </c>
      <c r="M13" s="1" t="s">
        <v>44</v>
      </c>
      <c r="N13" s="1">
        <v>26.3</v>
      </c>
      <c r="O13" s="1">
        <v>26.8</v>
      </c>
      <c r="P13" s="1">
        <v>23.9</v>
      </c>
      <c r="Q13" s="1">
        <f t="shared" si="2"/>
        <v>25.666666666666668</v>
      </c>
    </row>
    <row r="14" spans="1:17" x14ac:dyDescent="0.25">
      <c r="A14" s="1"/>
      <c r="B14" s="1"/>
      <c r="C14" s="1"/>
      <c r="D14" s="1"/>
      <c r="E14" s="1"/>
      <c r="G14" s="1"/>
      <c r="H14" s="1"/>
      <c r="I14" s="1"/>
      <c r="J14" s="1"/>
      <c r="K14" s="1"/>
      <c r="M14" s="1"/>
      <c r="N14" s="1"/>
      <c r="O14" s="1"/>
      <c r="P14" s="1"/>
      <c r="Q14" s="1"/>
    </row>
    <row r="15" spans="1:17" x14ac:dyDescent="0.25">
      <c r="A15" s="1"/>
      <c r="B15" s="1"/>
      <c r="C15" s="1"/>
      <c r="D15" s="1"/>
      <c r="E15" s="1"/>
      <c r="G15" s="1"/>
      <c r="H15" s="1"/>
      <c r="I15" s="1"/>
      <c r="J15" s="1"/>
      <c r="K15" s="1"/>
      <c r="M15" s="1"/>
      <c r="N15" s="1"/>
      <c r="O15" s="1"/>
      <c r="P15" s="1"/>
      <c r="Q15" s="1"/>
    </row>
    <row r="16" spans="1:17" x14ac:dyDescent="0.25">
      <c r="A16" s="1"/>
      <c r="B16" s="1"/>
      <c r="C16" s="1"/>
      <c r="D16" s="1"/>
      <c r="E16" s="1"/>
      <c r="G16" s="1"/>
      <c r="H16" s="1"/>
      <c r="I16" s="1"/>
      <c r="J16" s="1"/>
      <c r="K16" s="1"/>
      <c r="M16" s="1"/>
      <c r="N16" s="1"/>
      <c r="O16" s="1"/>
      <c r="P16" s="1"/>
      <c r="Q16" s="1"/>
    </row>
    <row r="18" spans="1:15" x14ac:dyDescent="0.25">
      <c r="A18" s="31"/>
      <c r="B18" s="31"/>
      <c r="C18" s="31"/>
      <c r="D18" s="31"/>
      <c r="E18" s="31"/>
      <c r="H18" s="10"/>
    </row>
    <row r="19" spans="1:15" x14ac:dyDescent="0.25">
      <c r="A19" s="31" t="s">
        <v>63</v>
      </c>
      <c r="B19" s="31"/>
      <c r="C19" s="31"/>
      <c r="D19" s="31"/>
      <c r="E19" s="31"/>
      <c r="H19" s="10" t="s">
        <v>27</v>
      </c>
    </row>
    <row r="20" spans="1:15" ht="15.75" x14ac:dyDescent="0.25">
      <c r="A20" s="38" t="s">
        <v>0</v>
      </c>
      <c r="B20" s="39" t="s">
        <v>5</v>
      </c>
      <c r="C20" s="39"/>
      <c r="D20" s="39"/>
      <c r="E20" s="40" t="s">
        <v>6</v>
      </c>
      <c r="F20" s="40" t="s">
        <v>7</v>
      </c>
      <c r="H20" s="1" t="s">
        <v>46</v>
      </c>
      <c r="I20" s="1">
        <v>3</v>
      </c>
    </row>
    <row r="21" spans="1:15" ht="15.75" x14ac:dyDescent="0.25">
      <c r="A21" s="38"/>
      <c r="B21" s="2" t="s">
        <v>8</v>
      </c>
      <c r="C21" s="2" t="s">
        <v>9</v>
      </c>
      <c r="D21" s="2" t="s">
        <v>10</v>
      </c>
      <c r="E21" s="41"/>
      <c r="F21" s="41"/>
      <c r="H21" s="1" t="s">
        <v>47</v>
      </c>
      <c r="I21" s="1">
        <v>3</v>
      </c>
    </row>
    <row r="22" spans="1:15" x14ac:dyDescent="0.25">
      <c r="A22" s="1" t="s">
        <v>36</v>
      </c>
      <c r="B22" s="3">
        <f>E5</f>
        <v>23.2</v>
      </c>
      <c r="C22" s="3">
        <f>K5</f>
        <v>25.65</v>
      </c>
      <c r="D22" s="3">
        <f>Q5</f>
        <v>21.599999999999998</v>
      </c>
      <c r="E22" s="3">
        <f>SUM(B22:D22)</f>
        <v>70.449999999999989</v>
      </c>
      <c r="F22" s="3">
        <f>AVERAGE(B22:D22)</f>
        <v>23.483333333333331</v>
      </c>
      <c r="G22" s="5"/>
      <c r="H22" s="1" t="s">
        <v>13</v>
      </c>
      <c r="I22" s="1">
        <v>3</v>
      </c>
    </row>
    <row r="23" spans="1:15" x14ac:dyDescent="0.25">
      <c r="A23" s="1" t="s">
        <v>37</v>
      </c>
      <c r="B23" s="3">
        <f t="shared" ref="B23:B30" si="3">E6</f>
        <v>25.35</v>
      </c>
      <c r="C23" s="3">
        <f t="shared" ref="C23:C30" si="4">K6</f>
        <v>23.9</v>
      </c>
      <c r="D23" s="3">
        <f t="shared" ref="D23:D30" si="5">Q6</f>
        <v>19.333333333333336</v>
      </c>
      <c r="E23" s="3">
        <f t="shared" ref="E23:E30" si="6">SUM(B23:D23)</f>
        <v>68.583333333333343</v>
      </c>
      <c r="F23" s="3">
        <f t="shared" ref="F23:F30" si="7">AVERAGE(B23:D23)</f>
        <v>22.861111111111114</v>
      </c>
      <c r="H23" s="1" t="s">
        <v>14</v>
      </c>
      <c r="I23" s="1">
        <f>(E34^2)/(I20*I21*I22)</f>
        <v>15769.555565843622</v>
      </c>
    </row>
    <row r="24" spans="1:15" x14ac:dyDescent="0.25">
      <c r="A24" s="1" t="s">
        <v>38</v>
      </c>
      <c r="B24" s="3">
        <f t="shared" si="3"/>
        <v>24.366666666666664</v>
      </c>
      <c r="C24" s="3">
        <f t="shared" si="4"/>
        <v>19.700000000000003</v>
      </c>
      <c r="D24" s="3">
        <f t="shared" si="5"/>
        <v>21.266666666666669</v>
      </c>
      <c r="E24" s="3">
        <f t="shared" si="6"/>
        <v>65.333333333333329</v>
      </c>
      <c r="F24" s="3">
        <f t="shared" si="7"/>
        <v>21.777777777777775</v>
      </c>
    </row>
    <row r="25" spans="1:15" x14ac:dyDescent="0.25">
      <c r="A25" s="1" t="s">
        <v>39</v>
      </c>
      <c r="B25" s="3">
        <f t="shared" si="3"/>
        <v>22</v>
      </c>
      <c r="C25" s="3">
        <f t="shared" si="4"/>
        <v>19.533333333333335</v>
      </c>
      <c r="D25" s="3">
        <f t="shared" si="5"/>
        <v>19.833333333333332</v>
      </c>
      <c r="E25" s="3">
        <f t="shared" si="6"/>
        <v>61.36666666666666</v>
      </c>
      <c r="F25" s="3">
        <f t="shared" si="7"/>
        <v>20.455555555555552</v>
      </c>
      <c r="H25" t="s">
        <v>26</v>
      </c>
    </row>
    <row r="26" spans="1:15" ht="15.75" x14ac:dyDescent="0.25">
      <c r="A26" s="1" t="s">
        <v>40</v>
      </c>
      <c r="B26" s="3">
        <f t="shared" si="3"/>
        <v>18.833333333333332</v>
      </c>
      <c r="C26" s="3">
        <f t="shared" si="4"/>
        <v>24.299999999999997</v>
      </c>
      <c r="D26" s="3">
        <f t="shared" si="5"/>
        <v>21.733333333333334</v>
      </c>
      <c r="E26" s="3">
        <f t="shared" si="6"/>
        <v>64.86666666666666</v>
      </c>
      <c r="F26" s="3">
        <f t="shared" si="7"/>
        <v>21.62222222222222</v>
      </c>
      <c r="H26" s="2" t="s">
        <v>15</v>
      </c>
      <c r="I26" s="2" t="s">
        <v>16</v>
      </c>
      <c r="J26" s="2" t="s">
        <v>17</v>
      </c>
      <c r="K26" s="2" t="s">
        <v>18</v>
      </c>
      <c r="L26" s="2" t="s">
        <v>19</v>
      </c>
      <c r="M26" s="2"/>
      <c r="N26" s="2" t="s">
        <v>20</v>
      </c>
      <c r="O26" s="2" t="s">
        <v>21</v>
      </c>
    </row>
    <row r="27" spans="1:15" x14ac:dyDescent="0.25">
      <c r="A27" s="1" t="s">
        <v>41</v>
      </c>
      <c r="B27" s="3">
        <f t="shared" si="3"/>
        <v>25.85</v>
      </c>
      <c r="C27" s="3">
        <f t="shared" si="4"/>
        <v>25.333333333333332</v>
      </c>
      <c r="D27" s="3">
        <f t="shared" si="5"/>
        <v>20.166666666666668</v>
      </c>
      <c r="E27" s="3">
        <f t="shared" si="6"/>
        <v>71.350000000000009</v>
      </c>
      <c r="F27" s="3">
        <f t="shared" si="7"/>
        <v>23.783333333333335</v>
      </c>
      <c r="H27" s="1" t="s">
        <v>22</v>
      </c>
      <c r="I27" s="1">
        <f>I22-1</f>
        <v>2</v>
      </c>
      <c r="J27" s="11">
        <f>SUMSQ(B34:D34)/(I20*I21)-I23</f>
        <v>67.033353909462676</v>
      </c>
      <c r="K27" s="11">
        <f t="shared" ref="K27:K32" si="8">J27/I27</f>
        <v>33.516676954731338</v>
      </c>
      <c r="L27" s="11">
        <f>K27/$K$32</f>
        <v>2.9243034593815098</v>
      </c>
      <c r="M27" s="1" t="str">
        <f>IF(L27&lt;N27,"tn",IF(L27&lt;O27,"*","*"))</f>
        <v>tn</v>
      </c>
      <c r="N27" s="1">
        <f>FINV(5%,$I27,$I$32)</f>
        <v>3.6337234675916301</v>
      </c>
      <c r="O27" s="1">
        <f>FINV(1%,$I27,$I$32)</f>
        <v>6.2262352803113821</v>
      </c>
    </row>
    <row r="28" spans="1:15" x14ac:dyDescent="0.25">
      <c r="A28" s="1" t="s">
        <v>42</v>
      </c>
      <c r="B28" s="3">
        <f t="shared" si="3"/>
        <v>33.6</v>
      </c>
      <c r="C28" s="3">
        <f t="shared" si="4"/>
        <v>28.133333333333336</v>
      </c>
      <c r="D28" s="3">
        <f t="shared" si="5"/>
        <v>24.866666666666664</v>
      </c>
      <c r="E28" s="3">
        <f t="shared" si="6"/>
        <v>86.6</v>
      </c>
      <c r="F28" s="3">
        <f t="shared" si="7"/>
        <v>28.866666666666664</v>
      </c>
      <c r="H28" s="1" t="s">
        <v>23</v>
      </c>
      <c r="I28" s="1">
        <f>(I20*I21)-1</f>
        <v>8</v>
      </c>
      <c r="J28" s="11">
        <f>SUMSQ(E22:E33)/I22-I23</f>
        <v>212.92989711933842</v>
      </c>
      <c r="K28" s="11">
        <f t="shared" si="8"/>
        <v>26.616237139917303</v>
      </c>
      <c r="L28" s="11">
        <f t="shared" ref="L28:L31" si="9">K28/$K$32</f>
        <v>2.3222455629805943</v>
      </c>
      <c r="M28" s="1" t="str">
        <f t="shared" ref="M28:M31" si="10">IF(L28&lt;N28,"tn",IF(L28&lt;O28,"*","**"))</f>
        <v>tn</v>
      </c>
      <c r="N28" s="1">
        <f t="shared" ref="N28:N31" si="11">FINV(5%,$I28,$I$32)</f>
        <v>2.5910961798744014</v>
      </c>
      <c r="O28" s="1">
        <f t="shared" ref="O28:O31" si="12">FINV(1%,$I28,$I$32)</f>
        <v>3.8895721399261927</v>
      </c>
    </row>
    <row r="29" spans="1:15" x14ac:dyDescent="0.25">
      <c r="A29" s="1" t="s">
        <v>43</v>
      </c>
      <c r="B29" s="3">
        <f t="shared" si="3"/>
        <v>26.25</v>
      </c>
      <c r="C29" s="3">
        <f t="shared" si="4"/>
        <v>27.799999999999997</v>
      </c>
      <c r="D29" s="3">
        <f t="shared" si="5"/>
        <v>26.25</v>
      </c>
      <c r="E29" s="3">
        <f t="shared" si="6"/>
        <v>80.3</v>
      </c>
      <c r="F29" s="3">
        <f t="shared" si="7"/>
        <v>26.766666666666666</v>
      </c>
      <c r="H29" s="1" t="s">
        <v>45</v>
      </c>
      <c r="I29" s="1">
        <f>I20-1</f>
        <v>2</v>
      </c>
      <c r="J29" s="11">
        <f>SUMSQ(E40:E43)/(I22*I21)-I23</f>
        <v>184.72915637860024</v>
      </c>
      <c r="K29" s="11">
        <f t="shared" si="8"/>
        <v>92.364578189300119</v>
      </c>
      <c r="L29" s="11">
        <f t="shared" si="9"/>
        <v>8.0587361297211082</v>
      </c>
      <c r="M29" s="1" t="str">
        <f t="shared" si="10"/>
        <v>**</v>
      </c>
      <c r="N29" s="1">
        <f t="shared" si="11"/>
        <v>3.6337234675916301</v>
      </c>
      <c r="O29" s="1">
        <f t="shared" si="12"/>
        <v>6.2262352803113821</v>
      </c>
    </row>
    <row r="30" spans="1:15" x14ac:dyDescent="0.25">
      <c r="A30" s="1" t="s">
        <v>44</v>
      </c>
      <c r="B30" s="3">
        <f t="shared" si="3"/>
        <v>35.950000000000003</v>
      </c>
      <c r="C30" s="3">
        <f t="shared" si="4"/>
        <v>22.049999999999997</v>
      </c>
      <c r="D30" s="3">
        <f t="shared" si="5"/>
        <v>25.666666666666668</v>
      </c>
      <c r="E30" s="3">
        <f t="shared" si="6"/>
        <v>83.666666666666671</v>
      </c>
      <c r="F30" s="3">
        <f t="shared" si="7"/>
        <v>27.888888888888889</v>
      </c>
      <c r="H30" s="1" t="s">
        <v>59</v>
      </c>
      <c r="I30" s="1">
        <f>I21-1</f>
        <v>2</v>
      </c>
      <c r="J30" s="11">
        <f>SUMSQ(B44:D44)/(I22*I20)-I23</f>
        <v>2.558353909467769</v>
      </c>
      <c r="K30" s="11">
        <f t="shared" si="8"/>
        <v>1.2791769547338845</v>
      </c>
      <c r="L30" s="11">
        <f t="shared" si="9"/>
        <v>0.11160717391350314</v>
      </c>
      <c r="M30" s="1" t="str">
        <f t="shared" si="10"/>
        <v>tn</v>
      </c>
      <c r="N30" s="1">
        <f t="shared" si="11"/>
        <v>3.6337234675916301</v>
      </c>
      <c r="O30" s="1">
        <f t="shared" si="12"/>
        <v>6.2262352803113821</v>
      </c>
    </row>
    <row r="31" spans="1:15" x14ac:dyDescent="0.25">
      <c r="A31" s="1"/>
      <c r="B31" s="3"/>
      <c r="C31" s="3"/>
      <c r="D31" s="3"/>
      <c r="E31" s="3"/>
      <c r="F31" s="3"/>
      <c r="H31" s="1" t="s">
        <v>49</v>
      </c>
      <c r="I31" s="1">
        <f>I28-I29-I30</f>
        <v>4</v>
      </c>
      <c r="J31" s="11">
        <f>J28-J29-J30</f>
        <v>25.642386831270414</v>
      </c>
      <c r="K31" s="11">
        <f t="shared" si="8"/>
        <v>6.4105967078176036</v>
      </c>
      <c r="L31" s="11">
        <f t="shared" si="9"/>
        <v>0.55931947414388306</v>
      </c>
      <c r="M31" s="1" t="str">
        <f t="shared" si="10"/>
        <v>tn</v>
      </c>
      <c r="N31" s="1">
        <f t="shared" si="11"/>
        <v>3.0069172799243447</v>
      </c>
      <c r="O31" s="1">
        <f t="shared" si="12"/>
        <v>4.772577999723211</v>
      </c>
    </row>
    <row r="32" spans="1:15" x14ac:dyDescent="0.25">
      <c r="A32" s="1"/>
      <c r="B32" s="3"/>
      <c r="C32" s="3"/>
      <c r="D32" s="3"/>
      <c r="E32" s="3"/>
      <c r="F32" s="3"/>
      <c r="H32" s="1" t="s">
        <v>24</v>
      </c>
      <c r="I32" s="1">
        <f>I33-I27-I28</f>
        <v>16</v>
      </c>
      <c r="J32" s="11">
        <f>J33-J29-J27</f>
        <v>183.38275720164893</v>
      </c>
      <c r="K32" s="11">
        <f t="shared" si="8"/>
        <v>11.461422325103058</v>
      </c>
      <c r="L32" s="12"/>
      <c r="M32" s="13"/>
      <c r="N32" s="13"/>
      <c r="O32" s="13"/>
    </row>
    <row r="33" spans="1:16" x14ac:dyDescent="0.25">
      <c r="A33" s="1"/>
      <c r="B33" s="3"/>
      <c r="C33" s="3"/>
      <c r="D33" s="3"/>
      <c r="E33" s="3"/>
      <c r="F33" s="3"/>
      <c r="H33" s="1" t="s">
        <v>11</v>
      </c>
      <c r="I33" s="1">
        <f>I20*I21*I22-1</f>
        <v>26</v>
      </c>
      <c r="J33" s="11">
        <f>SUMSQ(B22:D33)-I23</f>
        <v>435.14526748971184</v>
      </c>
      <c r="K33" s="12"/>
      <c r="L33" s="12"/>
      <c r="M33" s="13"/>
      <c r="N33" s="13"/>
      <c r="O33" s="13"/>
    </row>
    <row r="34" spans="1:16" x14ac:dyDescent="0.25">
      <c r="A34" s="6" t="s">
        <v>12</v>
      </c>
      <c r="B34" s="3">
        <f>SUM(B22:B33)</f>
        <v>235.39999999999998</v>
      </c>
      <c r="C34" s="3">
        <f t="shared" ref="C34:D34" si="13">SUM(C22:C33)</f>
        <v>216.39999999999998</v>
      </c>
      <c r="D34" s="3">
        <f t="shared" si="13"/>
        <v>200.71666666666667</v>
      </c>
      <c r="E34" s="3">
        <f>SUM(E22:E33)</f>
        <v>652.51666666666665</v>
      </c>
      <c r="F34" s="3">
        <f>SUM(F22:F33)</f>
        <v>217.50555555555556</v>
      </c>
    </row>
    <row r="35" spans="1:16" x14ac:dyDescent="0.25">
      <c r="A35" s="1" t="s">
        <v>33</v>
      </c>
      <c r="B35" s="3">
        <f>AVERAGE(B22:B33)</f>
        <v>26.155555555555551</v>
      </c>
      <c r="C35" s="3">
        <f t="shared" ref="C35:F35" si="14">AVERAGE(C22:C33)</f>
        <v>24.044444444444441</v>
      </c>
      <c r="D35" s="3">
        <f>AVERAGE(D22:D33)</f>
        <v>22.30185185185185</v>
      </c>
      <c r="E35" s="3"/>
      <c r="F35" s="3">
        <f t="shared" si="14"/>
        <v>24.167283950617286</v>
      </c>
      <c r="J35">
        <f>SQRT(K32/2)</f>
        <v>2.3938903823173545</v>
      </c>
    </row>
    <row r="37" spans="1:16" x14ac:dyDescent="0.25">
      <c r="A37" s="31" t="s">
        <v>25</v>
      </c>
      <c r="B37" s="31"/>
      <c r="C37" s="31"/>
      <c r="I37" s="17"/>
      <c r="J37" s="17"/>
      <c r="K37" s="17"/>
      <c r="M37" s="17"/>
      <c r="N37" s="17"/>
      <c r="O37" s="17"/>
      <c r="P37" s="17"/>
    </row>
    <row r="38" spans="1:16" x14ac:dyDescent="0.25">
      <c r="A38" s="32" t="s">
        <v>45</v>
      </c>
      <c r="B38" s="34" t="s">
        <v>59</v>
      </c>
      <c r="C38" s="35"/>
      <c r="D38" s="36"/>
      <c r="E38" s="37" t="s">
        <v>12</v>
      </c>
      <c r="F38" s="37" t="s">
        <v>4</v>
      </c>
      <c r="I38" s="18"/>
      <c r="J38" s="17"/>
      <c r="K38" s="17"/>
      <c r="M38" s="17"/>
      <c r="N38" s="17"/>
      <c r="P38" s="17"/>
    </row>
    <row r="39" spans="1:16" x14ac:dyDescent="0.25">
      <c r="A39" s="33"/>
      <c r="B39" s="7" t="s">
        <v>53</v>
      </c>
      <c r="C39" s="7" t="s">
        <v>54</v>
      </c>
      <c r="D39" s="7" t="s">
        <v>55</v>
      </c>
      <c r="E39" s="37"/>
      <c r="F39" s="37"/>
      <c r="M39" s="17"/>
      <c r="N39" s="17"/>
      <c r="P39" s="17"/>
    </row>
    <row r="40" spans="1:16" x14ac:dyDescent="0.25">
      <c r="A40" s="8" t="s">
        <v>50</v>
      </c>
      <c r="B40" s="3">
        <f>E22</f>
        <v>70.449999999999989</v>
      </c>
      <c r="C40" s="3">
        <f>E23</f>
        <v>68.583333333333343</v>
      </c>
      <c r="D40" s="3">
        <f>E24</f>
        <v>65.333333333333329</v>
      </c>
      <c r="E40" s="3">
        <f>SUM(B40:D40)</f>
        <v>204.36666666666667</v>
      </c>
      <c r="F40" s="3">
        <f>E40/9</f>
        <v>22.707407407407409</v>
      </c>
      <c r="I40" s="1" t="s">
        <v>0</v>
      </c>
      <c r="J40" s="1" t="s">
        <v>30</v>
      </c>
      <c r="K40" s="1"/>
      <c r="M40" s="17"/>
      <c r="N40" s="17"/>
      <c r="P40" s="17"/>
    </row>
    <row r="41" spans="1:16" x14ac:dyDescent="0.25">
      <c r="A41" s="8" t="s">
        <v>51</v>
      </c>
      <c r="B41" s="3">
        <f>E25</f>
        <v>61.36666666666666</v>
      </c>
      <c r="C41" s="3">
        <f>E26</f>
        <v>64.86666666666666</v>
      </c>
      <c r="D41" s="3">
        <f>E27</f>
        <v>71.350000000000009</v>
      </c>
      <c r="E41" s="3">
        <f t="shared" ref="E41:E42" si="15">SUM(B41:D41)</f>
        <v>197.58333333333331</v>
      </c>
      <c r="F41" s="3">
        <f t="shared" ref="F41:F42" si="16">E41/9</f>
        <v>21.953703703703702</v>
      </c>
      <c r="I41" s="1" t="s">
        <v>50</v>
      </c>
      <c r="J41" s="15">
        <f>E40/9</f>
        <v>22.707407407407409</v>
      </c>
      <c r="K41" s="1" t="s">
        <v>31</v>
      </c>
      <c r="M41" s="19">
        <f>J45+J42</f>
        <v>27.354660426037011</v>
      </c>
      <c r="N41" s="17"/>
      <c r="P41" s="17"/>
    </row>
    <row r="42" spans="1:16" x14ac:dyDescent="0.25">
      <c r="A42" s="8" t="s">
        <v>52</v>
      </c>
      <c r="B42" s="3">
        <f>E28</f>
        <v>86.6</v>
      </c>
      <c r="C42" s="3">
        <f>E29</f>
        <v>80.3</v>
      </c>
      <c r="D42" s="3">
        <f>E30</f>
        <v>83.666666666666671</v>
      </c>
      <c r="E42" s="3">
        <f t="shared" si="15"/>
        <v>250.56666666666666</v>
      </c>
      <c r="F42" s="3">
        <f t="shared" si="16"/>
        <v>27.840740740740742</v>
      </c>
      <c r="I42" s="1" t="s">
        <v>51</v>
      </c>
      <c r="J42" s="15">
        <f>E41/9</f>
        <v>21.953703703703702</v>
      </c>
      <c r="K42" s="1" t="s">
        <v>28</v>
      </c>
      <c r="M42" s="19">
        <f>J45+J41</f>
        <v>28.108364129740718</v>
      </c>
      <c r="N42" s="17"/>
      <c r="P42" s="17"/>
    </row>
    <row r="43" spans="1:16" x14ac:dyDescent="0.25">
      <c r="A43" s="9"/>
      <c r="B43" s="3"/>
      <c r="C43" s="3"/>
      <c r="D43" s="3"/>
      <c r="E43" s="3"/>
      <c r="F43" s="3"/>
      <c r="I43" s="1" t="s">
        <v>52</v>
      </c>
      <c r="J43" s="15">
        <f>E42/9</f>
        <v>27.840740740740742</v>
      </c>
      <c r="K43" s="1" t="s">
        <v>32</v>
      </c>
      <c r="M43" s="19">
        <f>J45+J43</f>
        <v>33.241697463074054</v>
      </c>
      <c r="N43" s="17"/>
      <c r="P43" s="17"/>
    </row>
    <row r="44" spans="1:16" x14ac:dyDescent="0.25">
      <c r="A44" s="8" t="s">
        <v>12</v>
      </c>
      <c r="B44" s="3">
        <f>SUM(B40:B43)</f>
        <v>218.41666666666666</v>
      </c>
      <c r="C44" s="3">
        <f>SUM(C40:C43)</f>
        <v>213.75</v>
      </c>
      <c r="D44" s="3">
        <f>SUM(D40:D43)</f>
        <v>220.35000000000002</v>
      </c>
      <c r="E44" s="3">
        <f>SUM(E40:E43)</f>
        <v>652.51666666666665</v>
      </c>
      <c r="F44" s="1"/>
      <c r="I44" s="1"/>
      <c r="J44" s="15"/>
      <c r="K44" s="1"/>
      <c r="M44" s="16"/>
      <c r="N44" s="17"/>
      <c r="P44" s="17"/>
    </row>
    <row r="45" spans="1:16" x14ac:dyDescent="0.25">
      <c r="A45" s="8" t="s">
        <v>4</v>
      </c>
      <c r="B45" s="3">
        <f>B44/9</f>
        <v>24.268518518518519</v>
      </c>
      <c r="C45" s="3">
        <f>C44/9</f>
        <v>23.75</v>
      </c>
      <c r="D45" s="3">
        <f>D44/9</f>
        <v>24.483333333333334</v>
      </c>
      <c r="E45" s="1"/>
      <c r="F45" s="1"/>
      <c r="G45" t="s">
        <v>56</v>
      </c>
      <c r="H45" s="14">
        <v>4.7859999999999996</v>
      </c>
      <c r="I45" s="1" t="s">
        <v>29</v>
      </c>
      <c r="J45" s="15">
        <f>H45*(K32/9)^0.5</f>
        <v>5.4009567223333095</v>
      </c>
      <c r="K45" s="1"/>
      <c r="M45" s="16"/>
      <c r="N45" s="17"/>
      <c r="P45" s="17"/>
    </row>
    <row r="46" spans="1:16" x14ac:dyDescent="0.25">
      <c r="M46" s="17"/>
      <c r="N46" s="17"/>
      <c r="P46" s="17"/>
    </row>
    <row r="47" spans="1:16" x14ac:dyDescent="0.25">
      <c r="I47" t="s">
        <v>69</v>
      </c>
      <c r="J47">
        <f>B44/9</f>
        <v>24.268518518518519</v>
      </c>
      <c r="M47" s="30">
        <f>J48+J50</f>
        <v>29.150956722333309</v>
      </c>
      <c r="N47" s="17"/>
      <c r="P47" s="17"/>
    </row>
    <row r="48" spans="1:16" x14ac:dyDescent="0.25">
      <c r="I48" t="s">
        <v>70</v>
      </c>
      <c r="J48" s="5">
        <f>C44/9</f>
        <v>23.75</v>
      </c>
      <c r="M48" s="17">
        <f>J47+J50</f>
        <v>29.669475240851828</v>
      </c>
      <c r="N48" s="17"/>
      <c r="P48" s="17"/>
    </row>
    <row r="49" spans="7:16" x14ac:dyDescent="0.25">
      <c r="I49" t="s">
        <v>71</v>
      </c>
      <c r="J49">
        <f>D44/9</f>
        <v>24.483333333333334</v>
      </c>
      <c r="M49" s="17">
        <f>J49+J50</f>
        <v>29.884290055666643</v>
      </c>
      <c r="N49" s="17"/>
      <c r="P49" s="17"/>
    </row>
    <row r="50" spans="7:16" x14ac:dyDescent="0.25">
      <c r="G50" t="s">
        <v>56</v>
      </c>
      <c r="H50">
        <v>4.7859999999999996</v>
      </c>
      <c r="I50" t="s">
        <v>68</v>
      </c>
      <c r="J50">
        <f>H50*(K32/9)^0.5</f>
        <v>5.4009567223333095</v>
      </c>
    </row>
  </sheetData>
  <mergeCells count="20">
    <mergeCell ref="F20:F21"/>
    <mergeCell ref="M3:M4"/>
    <mergeCell ref="N3:P3"/>
    <mergeCell ref="Q3:Q4"/>
    <mergeCell ref="A3:A4"/>
    <mergeCell ref="B3:D3"/>
    <mergeCell ref="E3:E4"/>
    <mergeCell ref="G3:G4"/>
    <mergeCell ref="H3:J3"/>
    <mergeCell ref="K3:K4"/>
    <mergeCell ref="A18:E18"/>
    <mergeCell ref="A19:E19"/>
    <mergeCell ref="A20:A21"/>
    <mergeCell ref="B20:D20"/>
    <mergeCell ref="E20:E21"/>
    <mergeCell ref="A37:C37"/>
    <mergeCell ref="A38:A39"/>
    <mergeCell ref="B38:D38"/>
    <mergeCell ref="E38:E39"/>
    <mergeCell ref="F38:F3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Q50"/>
  <sheetViews>
    <sheetView topLeftCell="A25" workbookViewId="0">
      <selection activeCell="H26" sqref="H26:O33"/>
    </sheetView>
  </sheetViews>
  <sheetFormatPr defaultRowHeight="15" x14ac:dyDescent="0.25"/>
  <sheetData>
    <row r="2" spans="1:17" x14ac:dyDescent="0.25">
      <c r="A2" t="s">
        <v>65</v>
      </c>
    </row>
    <row r="3" spans="1:17" x14ac:dyDescent="0.25">
      <c r="A3" s="32" t="s">
        <v>0</v>
      </c>
      <c r="B3" s="34" t="s">
        <v>1</v>
      </c>
      <c r="C3" s="35"/>
      <c r="D3" s="36"/>
      <c r="E3" s="32" t="s">
        <v>4</v>
      </c>
      <c r="G3" s="32" t="s">
        <v>0</v>
      </c>
      <c r="H3" s="34" t="s">
        <v>2</v>
      </c>
      <c r="I3" s="35"/>
      <c r="J3" s="36"/>
      <c r="K3" s="32" t="s">
        <v>4</v>
      </c>
      <c r="M3" s="32" t="s">
        <v>0</v>
      </c>
      <c r="N3" s="34" t="s">
        <v>3</v>
      </c>
      <c r="O3" s="35"/>
      <c r="P3" s="36"/>
      <c r="Q3" s="32" t="s">
        <v>4</v>
      </c>
    </row>
    <row r="4" spans="1:17" x14ac:dyDescent="0.25">
      <c r="A4" s="33"/>
      <c r="B4" s="4">
        <v>1</v>
      </c>
      <c r="C4" s="4">
        <v>2</v>
      </c>
      <c r="D4" s="4">
        <v>3</v>
      </c>
      <c r="E4" s="33"/>
      <c r="G4" s="33"/>
      <c r="H4" s="4">
        <v>1</v>
      </c>
      <c r="I4" s="4">
        <v>2</v>
      </c>
      <c r="J4" s="4">
        <v>3</v>
      </c>
      <c r="K4" s="33"/>
      <c r="M4" s="33"/>
      <c r="N4" s="4">
        <v>1</v>
      </c>
      <c r="O4" s="4">
        <v>2</v>
      </c>
      <c r="P4" s="4">
        <v>3</v>
      </c>
      <c r="Q4" s="33"/>
    </row>
    <row r="5" spans="1:17" x14ac:dyDescent="0.25">
      <c r="A5" s="1" t="s">
        <v>36</v>
      </c>
      <c r="B5" s="1">
        <v>27</v>
      </c>
      <c r="C5" s="1">
        <v>29.3</v>
      </c>
      <c r="D5" s="1"/>
      <c r="E5" s="1">
        <f>AVERAGE(B5:D5)</f>
        <v>28.15</v>
      </c>
      <c r="G5" s="1" t="s">
        <v>36</v>
      </c>
      <c r="H5" s="1">
        <v>25.5</v>
      </c>
      <c r="I5" s="1"/>
      <c r="J5" s="1">
        <v>26.3</v>
      </c>
      <c r="K5" s="1">
        <f>AVERAGE(H5:J5)</f>
        <v>25.9</v>
      </c>
      <c r="M5" s="1" t="s">
        <v>36</v>
      </c>
      <c r="N5" s="1">
        <v>19</v>
      </c>
      <c r="O5" s="1">
        <v>22.5</v>
      </c>
      <c r="P5" s="1">
        <v>23.9</v>
      </c>
      <c r="Q5" s="1">
        <f>AVERAGE(N5:P5)</f>
        <v>21.8</v>
      </c>
    </row>
    <row r="6" spans="1:17" x14ac:dyDescent="0.25">
      <c r="A6" s="1" t="s">
        <v>37</v>
      </c>
      <c r="B6" s="1"/>
      <c r="C6" s="1">
        <v>20.7</v>
      </c>
      <c r="D6" s="1">
        <v>30.2</v>
      </c>
      <c r="E6" s="1">
        <f t="shared" ref="E6:E13" si="0">AVERAGE(B6:D6)</f>
        <v>25.45</v>
      </c>
      <c r="G6" s="1" t="s">
        <v>37</v>
      </c>
      <c r="H6" s="1">
        <v>22.2</v>
      </c>
      <c r="I6" s="1">
        <v>26.2</v>
      </c>
      <c r="J6" s="1"/>
      <c r="K6" s="1">
        <f t="shared" ref="K6:K13" si="1">AVERAGE(H6:J6)</f>
        <v>24.2</v>
      </c>
      <c r="M6" s="1" t="s">
        <v>37</v>
      </c>
      <c r="N6" s="1">
        <v>18.3</v>
      </c>
      <c r="O6" s="1">
        <v>23</v>
      </c>
      <c r="P6" s="1">
        <v>17.3</v>
      </c>
      <c r="Q6" s="1">
        <f t="shared" ref="Q6:Q13" si="2">AVERAGE(N6:P6)</f>
        <v>19.533333333333331</v>
      </c>
    </row>
    <row r="7" spans="1:17" x14ac:dyDescent="0.25">
      <c r="A7" s="1" t="s">
        <v>38</v>
      </c>
      <c r="B7" s="1">
        <v>29.9</v>
      </c>
      <c r="C7" s="1">
        <v>24.6</v>
      </c>
      <c r="D7" s="1">
        <v>19</v>
      </c>
      <c r="E7" s="1">
        <f t="shared" si="0"/>
        <v>24.5</v>
      </c>
      <c r="G7" s="1" t="s">
        <v>38</v>
      </c>
      <c r="H7" s="1">
        <v>23.3</v>
      </c>
      <c r="I7" s="1"/>
      <c r="J7" s="1">
        <v>16.5</v>
      </c>
      <c r="K7" s="1">
        <f t="shared" si="1"/>
        <v>19.899999999999999</v>
      </c>
      <c r="M7" s="1" t="s">
        <v>38</v>
      </c>
      <c r="N7" s="1">
        <v>24.9</v>
      </c>
      <c r="O7" s="1">
        <v>20.399999999999999</v>
      </c>
      <c r="P7" s="1">
        <v>19.399999999999999</v>
      </c>
      <c r="Q7" s="1">
        <f t="shared" si="2"/>
        <v>21.566666666666663</v>
      </c>
    </row>
    <row r="8" spans="1:17" x14ac:dyDescent="0.25">
      <c r="A8" s="1" t="s">
        <v>39</v>
      </c>
      <c r="B8" s="1">
        <v>25.7</v>
      </c>
      <c r="C8" s="1">
        <v>26.5</v>
      </c>
      <c r="D8" s="1">
        <v>14.3</v>
      </c>
      <c r="E8" s="1">
        <f t="shared" si="0"/>
        <v>22.166666666666668</v>
      </c>
      <c r="G8" s="1" t="s">
        <v>39</v>
      </c>
      <c r="H8" s="1">
        <v>21.8</v>
      </c>
      <c r="I8" s="1">
        <v>14.8</v>
      </c>
      <c r="J8" s="1">
        <v>22.9</v>
      </c>
      <c r="K8" s="1">
        <f t="shared" si="1"/>
        <v>19.833333333333332</v>
      </c>
      <c r="M8" s="1" t="s">
        <v>39</v>
      </c>
      <c r="N8" s="1">
        <v>19.899999999999999</v>
      </c>
      <c r="O8" s="1">
        <v>19.8</v>
      </c>
      <c r="P8" s="1">
        <v>20.7</v>
      </c>
      <c r="Q8" s="1">
        <f t="shared" si="2"/>
        <v>20.133333333333336</v>
      </c>
    </row>
    <row r="9" spans="1:17" x14ac:dyDescent="0.25">
      <c r="A9" s="1" t="s">
        <v>40</v>
      </c>
      <c r="B9" s="1">
        <v>12.7</v>
      </c>
      <c r="C9" s="1">
        <v>29.7</v>
      </c>
      <c r="D9" s="1">
        <v>14.6</v>
      </c>
      <c r="E9" s="1">
        <f t="shared" si="0"/>
        <v>19</v>
      </c>
      <c r="G9" s="1" t="s">
        <v>40</v>
      </c>
      <c r="H9" s="1">
        <v>26.5</v>
      </c>
      <c r="I9" s="1">
        <v>22.7</v>
      </c>
      <c r="J9" s="1"/>
      <c r="K9" s="1">
        <f t="shared" si="1"/>
        <v>24.6</v>
      </c>
      <c r="M9" s="1" t="s">
        <v>40</v>
      </c>
      <c r="N9" s="1">
        <v>23</v>
      </c>
      <c r="O9" s="1">
        <v>24.7</v>
      </c>
      <c r="P9" s="1">
        <v>18</v>
      </c>
      <c r="Q9" s="1">
        <f t="shared" si="2"/>
        <v>21.900000000000002</v>
      </c>
    </row>
    <row r="10" spans="1:17" x14ac:dyDescent="0.25">
      <c r="A10" s="1" t="s">
        <v>41</v>
      </c>
      <c r="B10" s="1">
        <v>25</v>
      </c>
      <c r="C10" s="1"/>
      <c r="D10" s="1">
        <v>27</v>
      </c>
      <c r="E10" s="1">
        <f t="shared" si="0"/>
        <v>26</v>
      </c>
      <c r="G10" s="1" t="s">
        <v>41</v>
      </c>
      <c r="H10" s="1">
        <v>24.3</v>
      </c>
      <c r="I10" s="1">
        <v>23.6</v>
      </c>
      <c r="J10" s="1">
        <v>28.7</v>
      </c>
      <c r="K10" s="1">
        <f t="shared" si="1"/>
        <v>25.533333333333335</v>
      </c>
      <c r="M10" s="1" t="s">
        <v>41</v>
      </c>
      <c r="N10" s="1">
        <v>17</v>
      </c>
      <c r="O10" s="1">
        <v>18.5</v>
      </c>
      <c r="P10" s="1">
        <v>26</v>
      </c>
      <c r="Q10" s="1">
        <f t="shared" si="2"/>
        <v>20.5</v>
      </c>
    </row>
    <row r="11" spans="1:17" x14ac:dyDescent="0.25">
      <c r="A11" s="1" t="s">
        <v>42</v>
      </c>
      <c r="B11" s="1">
        <v>33</v>
      </c>
      <c r="C11" s="1">
        <v>34.799999999999997</v>
      </c>
      <c r="D11" s="1"/>
      <c r="E11" s="1">
        <f t="shared" si="0"/>
        <v>33.9</v>
      </c>
      <c r="G11" s="1" t="s">
        <v>42</v>
      </c>
      <c r="H11" s="1">
        <v>26.9</v>
      </c>
      <c r="I11" s="1">
        <v>31</v>
      </c>
      <c r="J11" s="1">
        <v>28.7</v>
      </c>
      <c r="K11" s="1">
        <f t="shared" si="1"/>
        <v>28.866666666666664</v>
      </c>
      <c r="M11" s="1" t="s">
        <v>42</v>
      </c>
      <c r="N11" s="1">
        <v>26.8</v>
      </c>
      <c r="O11" s="1">
        <v>25.8</v>
      </c>
      <c r="P11" s="1">
        <v>25.6</v>
      </c>
      <c r="Q11" s="1">
        <f t="shared" si="2"/>
        <v>26.066666666666666</v>
      </c>
    </row>
    <row r="12" spans="1:17" x14ac:dyDescent="0.25">
      <c r="A12" s="1" t="s">
        <v>43</v>
      </c>
      <c r="B12" s="1"/>
      <c r="C12" s="1">
        <v>25.3</v>
      </c>
      <c r="D12" s="1">
        <v>29.5</v>
      </c>
      <c r="E12" s="1">
        <f t="shared" si="0"/>
        <v>27.4</v>
      </c>
      <c r="G12" s="1" t="s">
        <v>43</v>
      </c>
      <c r="H12" s="1">
        <v>27.3</v>
      </c>
      <c r="I12" s="1">
        <v>20.399999999999999</v>
      </c>
      <c r="J12" s="1">
        <v>30.2</v>
      </c>
      <c r="K12" s="1">
        <f t="shared" si="1"/>
        <v>25.966666666666669</v>
      </c>
      <c r="M12" s="1" t="s">
        <v>43</v>
      </c>
      <c r="N12" s="1"/>
      <c r="O12" s="1">
        <v>23.5</v>
      </c>
      <c r="P12" s="1">
        <v>31.4</v>
      </c>
      <c r="Q12" s="1">
        <f t="shared" si="2"/>
        <v>27.45</v>
      </c>
    </row>
    <row r="13" spans="1:17" x14ac:dyDescent="0.25">
      <c r="A13" s="1" t="s">
        <v>44</v>
      </c>
      <c r="B13" s="1"/>
      <c r="C13" s="1">
        <v>32.9</v>
      </c>
      <c r="D13" s="1">
        <v>39.700000000000003</v>
      </c>
      <c r="E13" s="1">
        <f t="shared" si="0"/>
        <v>36.299999999999997</v>
      </c>
      <c r="G13" s="1" t="s">
        <v>44</v>
      </c>
      <c r="H13" s="1">
        <v>23.7</v>
      </c>
      <c r="I13" s="1">
        <v>20.7</v>
      </c>
      <c r="J13" s="1">
        <v>22.4</v>
      </c>
      <c r="K13" s="1">
        <f t="shared" si="1"/>
        <v>22.266666666666666</v>
      </c>
      <c r="M13" s="1" t="s">
        <v>44</v>
      </c>
      <c r="N13" s="1">
        <v>27</v>
      </c>
      <c r="O13" s="1">
        <v>27.6</v>
      </c>
      <c r="P13" s="1">
        <v>25</v>
      </c>
      <c r="Q13" s="1">
        <f t="shared" si="2"/>
        <v>26.533333333333331</v>
      </c>
    </row>
    <row r="14" spans="1:17" x14ac:dyDescent="0.25">
      <c r="A14" s="1"/>
      <c r="B14" s="1"/>
      <c r="C14" s="1"/>
      <c r="D14" s="1"/>
      <c r="E14" s="1"/>
      <c r="G14" s="1"/>
      <c r="H14" s="1"/>
      <c r="I14" s="1"/>
      <c r="J14" s="1"/>
      <c r="K14" s="1"/>
      <c r="M14" s="1"/>
      <c r="N14" s="1"/>
      <c r="O14" s="1"/>
      <c r="P14" s="1"/>
      <c r="Q14" s="1"/>
    </row>
    <row r="15" spans="1:17" x14ac:dyDescent="0.25">
      <c r="A15" s="1"/>
      <c r="B15" s="1"/>
      <c r="C15" s="1"/>
      <c r="D15" s="1"/>
      <c r="E15" s="1"/>
      <c r="G15" s="1"/>
      <c r="H15" s="1"/>
      <c r="I15" s="1"/>
      <c r="J15" s="1"/>
      <c r="K15" s="1"/>
      <c r="M15" s="1"/>
      <c r="N15" s="1"/>
      <c r="O15" s="1"/>
      <c r="P15" s="1"/>
      <c r="Q15" s="1"/>
    </row>
    <row r="16" spans="1:17" x14ac:dyDescent="0.25">
      <c r="A16" s="1"/>
      <c r="B16" s="1"/>
      <c r="C16" s="1"/>
      <c r="D16" s="1"/>
      <c r="E16" s="1"/>
      <c r="G16" s="1"/>
      <c r="H16" s="1"/>
      <c r="I16" s="1"/>
      <c r="J16" s="1"/>
      <c r="K16" s="1"/>
      <c r="M16" s="1"/>
      <c r="N16" s="1"/>
      <c r="O16" s="1"/>
      <c r="P16" s="1"/>
      <c r="Q16" s="1"/>
    </row>
    <row r="19" spans="1:15" x14ac:dyDescent="0.25">
      <c r="A19" s="31" t="s">
        <v>64</v>
      </c>
      <c r="B19" s="31"/>
      <c r="C19" s="31"/>
      <c r="D19" s="31"/>
      <c r="E19" s="31"/>
      <c r="H19" s="10" t="s">
        <v>27</v>
      </c>
    </row>
    <row r="20" spans="1:15" ht="15.75" x14ac:dyDescent="0.25">
      <c r="A20" s="38" t="s">
        <v>0</v>
      </c>
      <c r="B20" s="39" t="s">
        <v>5</v>
      </c>
      <c r="C20" s="39"/>
      <c r="D20" s="39"/>
      <c r="E20" s="40" t="s">
        <v>6</v>
      </c>
      <c r="F20" s="40" t="s">
        <v>7</v>
      </c>
      <c r="H20" s="1" t="s">
        <v>46</v>
      </c>
      <c r="I20" s="1">
        <v>3</v>
      </c>
    </row>
    <row r="21" spans="1:15" ht="15.75" x14ac:dyDescent="0.25">
      <c r="A21" s="38"/>
      <c r="B21" s="2" t="s">
        <v>8</v>
      </c>
      <c r="C21" s="2" t="s">
        <v>9</v>
      </c>
      <c r="D21" s="2" t="s">
        <v>10</v>
      </c>
      <c r="E21" s="41"/>
      <c r="F21" s="41"/>
      <c r="H21" s="1" t="s">
        <v>47</v>
      </c>
      <c r="I21" s="1">
        <v>3</v>
      </c>
    </row>
    <row r="22" spans="1:15" x14ac:dyDescent="0.25">
      <c r="A22" s="1" t="s">
        <v>36</v>
      </c>
      <c r="B22" s="3">
        <f>E5</f>
        <v>28.15</v>
      </c>
      <c r="C22" s="3">
        <f>K5</f>
        <v>25.9</v>
      </c>
      <c r="D22" s="3">
        <f>Q5</f>
        <v>21.8</v>
      </c>
      <c r="E22" s="3">
        <f>SUM(B22:D22)</f>
        <v>75.849999999999994</v>
      </c>
      <c r="F22" s="3">
        <f>AVERAGE(B22:D22)</f>
        <v>25.283333333333331</v>
      </c>
      <c r="G22" s="5"/>
      <c r="H22" s="1" t="s">
        <v>13</v>
      </c>
      <c r="I22" s="1">
        <v>3</v>
      </c>
    </row>
    <row r="23" spans="1:15" x14ac:dyDescent="0.25">
      <c r="A23" s="1" t="s">
        <v>37</v>
      </c>
      <c r="B23" s="3">
        <f t="shared" ref="B23:B30" si="3">E6</f>
        <v>25.45</v>
      </c>
      <c r="C23" s="3">
        <f t="shared" ref="C23:C30" si="4">K6</f>
        <v>24.2</v>
      </c>
      <c r="D23" s="3">
        <f t="shared" ref="D23:D30" si="5">Q6</f>
        <v>19.533333333333331</v>
      </c>
      <c r="E23" s="3">
        <f t="shared" ref="E23:E30" si="6">SUM(B23:D23)</f>
        <v>69.183333333333337</v>
      </c>
      <c r="F23" s="3">
        <f t="shared" ref="F23:F30" si="7">AVERAGE(B23:D23)</f>
        <v>23.061111111111114</v>
      </c>
      <c r="H23" s="1" t="s">
        <v>14</v>
      </c>
      <c r="I23" s="1">
        <f>(E34^2)/(I20*I21*I22)</f>
        <v>16399.234825102878</v>
      </c>
    </row>
    <row r="24" spans="1:15" x14ac:dyDescent="0.25">
      <c r="A24" s="1" t="s">
        <v>38</v>
      </c>
      <c r="B24" s="3">
        <f t="shared" si="3"/>
        <v>24.5</v>
      </c>
      <c r="C24" s="3">
        <f t="shared" si="4"/>
        <v>19.899999999999999</v>
      </c>
      <c r="D24" s="3">
        <f t="shared" si="5"/>
        <v>21.566666666666663</v>
      </c>
      <c r="E24" s="3">
        <f t="shared" si="6"/>
        <v>65.966666666666669</v>
      </c>
      <c r="F24" s="3">
        <f t="shared" si="7"/>
        <v>21.988888888888891</v>
      </c>
    </row>
    <row r="25" spans="1:15" x14ac:dyDescent="0.25">
      <c r="A25" s="1" t="s">
        <v>39</v>
      </c>
      <c r="B25" s="3">
        <f t="shared" si="3"/>
        <v>22.166666666666668</v>
      </c>
      <c r="C25" s="3">
        <f t="shared" si="4"/>
        <v>19.833333333333332</v>
      </c>
      <c r="D25" s="3">
        <f t="shared" si="5"/>
        <v>20.133333333333336</v>
      </c>
      <c r="E25" s="3">
        <f t="shared" si="6"/>
        <v>62.13333333333334</v>
      </c>
      <c r="F25" s="3">
        <f t="shared" si="7"/>
        <v>20.711111111111112</v>
      </c>
      <c r="H25" t="s">
        <v>26</v>
      </c>
    </row>
    <row r="26" spans="1:15" ht="15.75" x14ac:dyDescent="0.25">
      <c r="A26" s="1" t="s">
        <v>40</v>
      </c>
      <c r="B26" s="3">
        <f t="shared" si="3"/>
        <v>19</v>
      </c>
      <c r="C26" s="3">
        <f t="shared" si="4"/>
        <v>24.6</v>
      </c>
      <c r="D26" s="3">
        <f t="shared" si="5"/>
        <v>21.900000000000002</v>
      </c>
      <c r="E26" s="3">
        <f t="shared" si="6"/>
        <v>65.5</v>
      </c>
      <c r="F26" s="3">
        <f t="shared" si="7"/>
        <v>21.833333333333332</v>
      </c>
      <c r="H26" s="2" t="s">
        <v>15</v>
      </c>
      <c r="I26" s="2" t="s">
        <v>16</v>
      </c>
      <c r="J26" s="2" t="s">
        <v>17</v>
      </c>
      <c r="K26" s="2" t="s">
        <v>18</v>
      </c>
      <c r="L26" s="2" t="s">
        <v>19</v>
      </c>
      <c r="M26" s="2"/>
      <c r="N26" s="2" t="s">
        <v>20</v>
      </c>
      <c r="O26" s="2" t="s">
        <v>21</v>
      </c>
    </row>
    <row r="27" spans="1:15" x14ac:dyDescent="0.25">
      <c r="A27" s="1" t="s">
        <v>41</v>
      </c>
      <c r="B27" s="3">
        <f t="shared" si="3"/>
        <v>26</v>
      </c>
      <c r="C27" s="3">
        <f t="shared" si="4"/>
        <v>25.533333333333335</v>
      </c>
      <c r="D27" s="3">
        <f t="shared" si="5"/>
        <v>20.5</v>
      </c>
      <c r="E27" s="3">
        <f t="shared" si="6"/>
        <v>72.033333333333331</v>
      </c>
      <c r="F27" s="3">
        <f t="shared" si="7"/>
        <v>24.011111111111109</v>
      </c>
      <c r="H27" s="1" t="s">
        <v>22</v>
      </c>
      <c r="I27" s="1">
        <f>I22-1</f>
        <v>2</v>
      </c>
      <c r="J27" s="11">
        <f>SUMSQ(B34:D34)/(I20*I21)-I23</f>
        <v>81.382489711937524</v>
      </c>
      <c r="K27" s="11">
        <f t="shared" ref="K27:K32" si="8">J27/I27</f>
        <v>40.691244855968762</v>
      </c>
      <c r="L27" s="11">
        <f>K27/$K$32</f>
        <v>3.4601913293762796</v>
      </c>
      <c r="M27" s="1" t="str">
        <f>IF(L27&lt;N27,"tn",IF(L27&lt;O27,"*","**"))</f>
        <v>tn</v>
      </c>
      <c r="N27" s="1">
        <f>FINV(5%,$I27,$I$32)</f>
        <v>3.6337234675916301</v>
      </c>
      <c r="O27" s="1">
        <f>FINV(1%,$I27,$I$32)</f>
        <v>6.2262352803113821</v>
      </c>
    </row>
    <row r="28" spans="1:15" x14ac:dyDescent="0.25">
      <c r="A28" s="1" t="s">
        <v>42</v>
      </c>
      <c r="B28" s="3">
        <f t="shared" si="3"/>
        <v>33.9</v>
      </c>
      <c r="C28" s="3">
        <f t="shared" si="4"/>
        <v>28.866666666666664</v>
      </c>
      <c r="D28" s="3">
        <f t="shared" si="5"/>
        <v>26.066666666666666</v>
      </c>
      <c r="E28" s="3">
        <f t="shared" si="6"/>
        <v>88.833333333333329</v>
      </c>
      <c r="F28" s="3">
        <f t="shared" si="7"/>
        <v>29.611111111111111</v>
      </c>
      <c r="H28" s="1" t="s">
        <v>23</v>
      </c>
      <c r="I28" s="1">
        <f>(I20*I21)-1</f>
        <v>8</v>
      </c>
      <c r="J28" s="11">
        <f>SUMSQ(E22:E33)/I22-I23</f>
        <v>232.58656378601154</v>
      </c>
      <c r="K28" s="11">
        <f t="shared" si="8"/>
        <v>29.073320473251442</v>
      </c>
      <c r="L28" s="11">
        <f t="shared" ref="L28:L31" si="9">K28/$K$32</f>
        <v>2.4722578966017106</v>
      </c>
      <c r="M28" s="1" t="str">
        <f t="shared" ref="M28:M31" si="10">IF(L28&lt;N28,"tn",IF(L28&lt;O28,"*","**"))</f>
        <v>tn</v>
      </c>
      <c r="N28" s="1">
        <f t="shared" ref="N28:N31" si="11">FINV(5%,$I28,$I$32)</f>
        <v>2.5910961798744014</v>
      </c>
      <c r="O28" s="1">
        <f t="shared" ref="O28:O31" si="12">FINV(1%,$I28,$I$32)</f>
        <v>3.8895721399261927</v>
      </c>
    </row>
    <row r="29" spans="1:15" x14ac:dyDescent="0.25">
      <c r="A29" s="1" t="s">
        <v>43</v>
      </c>
      <c r="B29" s="3">
        <f t="shared" si="3"/>
        <v>27.4</v>
      </c>
      <c r="C29" s="3">
        <f t="shared" si="4"/>
        <v>25.966666666666669</v>
      </c>
      <c r="D29" s="3">
        <f t="shared" si="5"/>
        <v>27.45</v>
      </c>
      <c r="E29" s="3">
        <f t="shared" si="6"/>
        <v>80.816666666666663</v>
      </c>
      <c r="F29" s="3">
        <f t="shared" si="7"/>
        <v>26.938888888888886</v>
      </c>
      <c r="H29" s="1" t="s">
        <v>45</v>
      </c>
      <c r="I29" s="1">
        <f>I20-1</f>
        <v>2</v>
      </c>
      <c r="J29" s="11">
        <f>SUMSQ(E40:E43)/(I22*I21)-I23</f>
        <v>188.02520576131792</v>
      </c>
      <c r="K29" s="11">
        <f t="shared" si="8"/>
        <v>94.01260288065896</v>
      </c>
      <c r="L29" s="11">
        <f t="shared" si="9"/>
        <v>7.9943878466041811</v>
      </c>
      <c r="M29" s="1" t="str">
        <f t="shared" si="10"/>
        <v>**</v>
      </c>
      <c r="N29" s="1">
        <f t="shared" si="11"/>
        <v>3.6337234675916301</v>
      </c>
      <c r="O29" s="1">
        <f t="shared" si="12"/>
        <v>6.2262352803113821</v>
      </c>
    </row>
    <row r="30" spans="1:15" x14ac:dyDescent="0.25">
      <c r="A30" s="1" t="s">
        <v>44</v>
      </c>
      <c r="B30" s="3">
        <f t="shared" si="3"/>
        <v>36.299999999999997</v>
      </c>
      <c r="C30" s="3">
        <f t="shared" si="4"/>
        <v>22.266666666666666</v>
      </c>
      <c r="D30" s="3">
        <f t="shared" si="5"/>
        <v>26.533333333333331</v>
      </c>
      <c r="E30" s="3">
        <f t="shared" si="6"/>
        <v>85.1</v>
      </c>
      <c r="F30" s="3">
        <f t="shared" si="7"/>
        <v>28.366666666666664</v>
      </c>
      <c r="H30" s="1" t="s">
        <v>59</v>
      </c>
      <c r="I30" s="1">
        <f>I21-1</f>
        <v>2</v>
      </c>
      <c r="J30" s="11">
        <f>SUMSQ(B44:D44)/(I22*I20)-I23</f>
        <v>7.3940946502079896</v>
      </c>
      <c r="K30" s="11">
        <f t="shared" si="8"/>
        <v>3.6970473251039948</v>
      </c>
      <c r="L30" s="11">
        <f t="shared" si="9"/>
        <v>0.31437944805815282</v>
      </c>
      <c r="M30" s="1" t="str">
        <f t="shared" si="10"/>
        <v>tn</v>
      </c>
      <c r="N30" s="1">
        <f t="shared" si="11"/>
        <v>3.6337234675916301</v>
      </c>
      <c r="O30" s="1">
        <f t="shared" si="12"/>
        <v>6.2262352803113821</v>
      </c>
    </row>
    <row r="31" spans="1:15" x14ac:dyDescent="0.25">
      <c r="A31" s="1"/>
      <c r="B31" s="3"/>
      <c r="C31" s="3"/>
      <c r="D31" s="3"/>
      <c r="E31" s="3"/>
      <c r="F31" s="3"/>
      <c r="H31" s="1" t="s">
        <v>49</v>
      </c>
      <c r="I31" s="1">
        <f>I28-I29-I30</f>
        <v>4</v>
      </c>
      <c r="J31" s="11">
        <f>J28-J29-J30</f>
        <v>37.167263374485628</v>
      </c>
      <c r="K31" s="11">
        <f t="shared" si="8"/>
        <v>9.2918158436214071</v>
      </c>
      <c r="L31" s="11">
        <f t="shared" si="9"/>
        <v>0.79013214587225444</v>
      </c>
      <c r="M31" s="1" t="str">
        <f t="shared" si="10"/>
        <v>tn</v>
      </c>
      <c r="N31" s="1">
        <f t="shared" si="11"/>
        <v>3.0069172799243447</v>
      </c>
      <c r="O31" s="1">
        <f t="shared" si="12"/>
        <v>4.772577999723211</v>
      </c>
    </row>
    <row r="32" spans="1:15" x14ac:dyDescent="0.25">
      <c r="A32" s="1"/>
      <c r="B32" s="3"/>
      <c r="C32" s="3"/>
      <c r="D32" s="3"/>
      <c r="E32" s="3"/>
      <c r="F32" s="3"/>
      <c r="H32" s="1" t="s">
        <v>24</v>
      </c>
      <c r="I32" s="1">
        <f>I33-I27-I28</f>
        <v>16</v>
      </c>
      <c r="J32" s="11">
        <f>J33-J29-J27</f>
        <v>188.15720164608865</v>
      </c>
      <c r="K32" s="11">
        <f t="shared" si="8"/>
        <v>11.759825102880541</v>
      </c>
      <c r="L32" s="12"/>
      <c r="M32" s="13"/>
      <c r="N32" s="13"/>
      <c r="O32" s="13"/>
    </row>
    <row r="33" spans="1:16" x14ac:dyDescent="0.25">
      <c r="A33" s="1"/>
      <c r="B33" s="3"/>
      <c r="C33" s="3"/>
      <c r="D33" s="3"/>
      <c r="E33" s="3"/>
      <c r="F33" s="3"/>
      <c r="H33" s="1" t="s">
        <v>11</v>
      </c>
      <c r="I33" s="1">
        <f>I20*I21*I22-1</f>
        <v>26</v>
      </c>
      <c r="J33" s="11">
        <f>SUMSQ(B22:D33)-I23</f>
        <v>457.5648971193441</v>
      </c>
      <c r="K33" s="12"/>
      <c r="L33" s="12"/>
      <c r="M33" s="13"/>
      <c r="N33" s="13"/>
      <c r="O33" s="13"/>
    </row>
    <row r="34" spans="1:16" x14ac:dyDescent="0.25">
      <c r="A34" s="6" t="s">
        <v>12</v>
      </c>
      <c r="B34" s="3">
        <f>SUM(B22:B33)</f>
        <v>242.86666666666667</v>
      </c>
      <c r="C34" s="3">
        <f t="shared" ref="C34:E34" si="13">SUM(C22:C33)</f>
        <v>217.06666666666666</v>
      </c>
      <c r="D34" s="3">
        <f t="shared" si="13"/>
        <v>205.48333333333332</v>
      </c>
      <c r="E34" s="3">
        <f t="shared" si="13"/>
        <v>665.41666666666663</v>
      </c>
      <c r="F34" s="3">
        <f>SUM(F22:F33)</f>
        <v>221.80555555555557</v>
      </c>
    </row>
    <row r="35" spans="1:16" x14ac:dyDescent="0.25">
      <c r="A35" s="1" t="s">
        <v>33</v>
      </c>
      <c r="B35" s="3">
        <f>AVERAGE(B22:B33)</f>
        <v>26.985185185185188</v>
      </c>
      <c r="C35" s="3">
        <f t="shared" ref="C35" si="14">AVERAGE(C22:C33)</f>
        <v>24.118518518518517</v>
      </c>
      <c r="D35" s="3">
        <f>AVERAGE(D22:D33)</f>
        <v>22.831481481481479</v>
      </c>
      <c r="E35" s="3"/>
      <c r="F35" s="3">
        <f>AVERAGE(F22:F34)</f>
        <v>44.361111111111114</v>
      </c>
      <c r="J35">
        <f>SQRT(K32/2)</f>
        <v>2.4248530989402783</v>
      </c>
    </row>
    <row r="37" spans="1:16" x14ac:dyDescent="0.25">
      <c r="A37" s="31" t="s">
        <v>25</v>
      </c>
      <c r="B37" s="31"/>
      <c r="C37" s="31"/>
      <c r="I37" s="17"/>
      <c r="J37" s="17"/>
      <c r="K37" s="17"/>
      <c r="M37" s="17"/>
      <c r="N37" s="17"/>
      <c r="O37" s="17"/>
      <c r="P37" s="17"/>
    </row>
    <row r="38" spans="1:16" x14ac:dyDescent="0.25">
      <c r="A38" s="32" t="s">
        <v>45</v>
      </c>
      <c r="B38" s="34" t="s">
        <v>59</v>
      </c>
      <c r="C38" s="35"/>
      <c r="D38" s="36"/>
      <c r="E38" s="37" t="s">
        <v>12</v>
      </c>
      <c r="F38" s="37" t="s">
        <v>4</v>
      </c>
      <c r="I38" s="18"/>
      <c r="J38" s="17"/>
      <c r="K38" s="17"/>
      <c r="M38" s="17"/>
      <c r="N38" s="17"/>
      <c r="P38" s="17"/>
    </row>
    <row r="39" spans="1:16" x14ac:dyDescent="0.25">
      <c r="A39" s="33"/>
      <c r="B39" s="7" t="s">
        <v>53</v>
      </c>
      <c r="C39" s="7" t="s">
        <v>54</v>
      </c>
      <c r="D39" s="7" t="s">
        <v>55</v>
      </c>
      <c r="E39" s="37"/>
      <c r="F39" s="37"/>
      <c r="M39" s="17"/>
      <c r="N39" s="17"/>
      <c r="P39" s="17"/>
    </row>
    <row r="40" spans="1:16" x14ac:dyDescent="0.25">
      <c r="A40" s="8" t="s">
        <v>50</v>
      </c>
      <c r="B40" s="3">
        <f>E22</f>
        <v>75.849999999999994</v>
      </c>
      <c r="C40" s="3">
        <f>E23</f>
        <v>69.183333333333337</v>
      </c>
      <c r="D40" s="3">
        <f>E24</f>
        <v>65.966666666666669</v>
      </c>
      <c r="E40" s="3">
        <f>SUM(B40:D40)</f>
        <v>211</v>
      </c>
      <c r="F40" s="3">
        <f>E40/9</f>
        <v>23.444444444444443</v>
      </c>
      <c r="I40" s="1" t="s">
        <v>0</v>
      </c>
      <c r="J40" s="1" t="s">
        <v>30</v>
      </c>
      <c r="K40" s="1"/>
      <c r="M40" s="17"/>
      <c r="N40" s="17"/>
      <c r="P40" s="17"/>
    </row>
    <row r="41" spans="1:16" x14ac:dyDescent="0.25">
      <c r="A41" s="8" t="s">
        <v>51</v>
      </c>
      <c r="B41" s="3">
        <f>E25</f>
        <v>62.13333333333334</v>
      </c>
      <c r="C41" s="3">
        <f>E26</f>
        <v>65.5</v>
      </c>
      <c r="D41" s="3">
        <f>E27</f>
        <v>72.033333333333331</v>
      </c>
      <c r="E41" s="3">
        <f t="shared" ref="E41:E42" si="15">SUM(B41:D41)</f>
        <v>199.66666666666669</v>
      </c>
      <c r="F41" s="3">
        <f t="shared" ref="F41:F42" si="16">E41/9</f>
        <v>22.185185185185187</v>
      </c>
      <c r="I41" s="1" t="s">
        <v>50</v>
      </c>
      <c r="J41" s="15">
        <f>E40/9</f>
        <v>23.444444444444443</v>
      </c>
      <c r="K41" s="1" t="s">
        <v>31</v>
      </c>
      <c r="M41" s="19">
        <f>J45+J42</f>
        <v>27.655998194055893</v>
      </c>
      <c r="N41" s="17"/>
      <c r="P41" s="17"/>
    </row>
    <row r="42" spans="1:16" x14ac:dyDescent="0.25">
      <c r="A42" s="8" t="s">
        <v>52</v>
      </c>
      <c r="B42" s="3">
        <f>E28</f>
        <v>88.833333333333329</v>
      </c>
      <c r="C42" s="3">
        <f>E29</f>
        <v>80.816666666666663</v>
      </c>
      <c r="D42" s="3">
        <f>E30</f>
        <v>85.1</v>
      </c>
      <c r="E42" s="3">
        <f t="shared" si="15"/>
        <v>254.74999999999997</v>
      </c>
      <c r="F42" s="3">
        <f t="shared" si="16"/>
        <v>28.305555555555554</v>
      </c>
      <c r="I42" s="1" t="s">
        <v>51</v>
      </c>
      <c r="J42" s="15">
        <f t="shared" ref="J42:J43" si="17">E41/9</f>
        <v>22.185185185185187</v>
      </c>
      <c r="K42" s="1" t="s">
        <v>28</v>
      </c>
      <c r="M42" s="19">
        <f>J45+J41</f>
        <v>28.915257453315149</v>
      </c>
      <c r="N42" s="17"/>
      <c r="P42" s="17"/>
    </row>
    <row r="43" spans="1:16" x14ac:dyDescent="0.25">
      <c r="A43" s="9"/>
      <c r="B43" s="3"/>
      <c r="C43" s="3"/>
      <c r="D43" s="3"/>
      <c r="E43" s="3"/>
      <c r="F43" s="3"/>
      <c r="I43" s="1" t="s">
        <v>52</v>
      </c>
      <c r="J43" s="15">
        <f t="shared" si="17"/>
        <v>28.305555555555554</v>
      </c>
      <c r="K43" s="1" t="s">
        <v>32</v>
      </c>
      <c r="M43" s="19">
        <f>J45+J43</f>
        <v>33.776368564426264</v>
      </c>
      <c r="N43" s="17"/>
      <c r="P43" s="17"/>
    </row>
    <row r="44" spans="1:16" x14ac:dyDescent="0.25">
      <c r="A44" s="8" t="s">
        <v>12</v>
      </c>
      <c r="B44" s="3">
        <f>SUM(B40:B43)</f>
        <v>226.81666666666666</v>
      </c>
      <c r="C44" s="3">
        <f>SUM(C40:C43)</f>
        <v>215.5</v>
      </c>
      <c r="D44" s="3">
        <f>SUM(D40:D43)</f>
        <v>223.1</v>
      </c>
      <c r="E44" s="3">
        <f>SUM(E40:E43)</f>
        <v>665.41666666666663</v>
      </c>
      <c r="F44" s="1"/>
      <c r="I44" s="26"/>
      <c r="J44" s="25"/>
      <c r="K44" s="26"/>
      <c r="M44" s="16"/>
      <c r="N44" s="17"/>
      <c r="P44" s="17"/>
    </row>
    <row r="45" spans="1:16" x14ac:dyDescent="0.25">
      <c r="A45" s="8" t="s">
        <v>4</v>
      </c>
      <c r="B45" s="3">
        <f>B44/12</f>
        <v>18.901388888888889</v>
      </c>
      <c r="C45" s="3">
        <f t="shared" ref="C45" si="18">C44/12</f>
        <v>17.958333333333332</v>
      </c>
      <c r="D45" s="3">
        <f>D44/9</f>
        <v>24.788888888888888</v>
      </c>
      <c r="E45" s="1"/>
      <c r="F45" s="1"/>
      <c r="G45" t="s">
        <v>56</v>
      </c>
      <c r="H45" s="14">
        <f>4.786</f>
        <v>4.7859999999999996</v>
      </c>
      <c r="I45" s="1" t="s">
        <v>29</v>
      </c>
      <c r="J45" s="15">
        <f>H45*(K32/9)^0.5</f>
        <v>5.4708130088707065</v>
      </c>
      <c r="K45" s="1"/>
      <c r="M45" s="16"/>
      <c r="N45" s="17"/>
      <c r="P45" s="17"/>
    </row>
    <row r="46" spans="1:16" x14ac:dyDescent="0.25">
      <c r="M46" s="17"/>
      <c r="N46" s="17"/>
      <c r="P46" s="17"/>
    </row>
    <row r="47" spans="1:16" x14ac:dyDescent="0.25">
      <c r="I47" t="s">
        <v>69</v>
      </c>
      <c r="J47">
        <f>B44/9</f>
        <v>25.201851851851853</v>
      </c>
      <c r="M47" s="30">
        <f>J48+J50</f>
        <v>29.415257453315149</v>
      </c>
      <c r="N47" s="17"/>
      <c r="P47" s="17"/>
    </row>
    <row r="48" spans="1:16" x14ac:dyDescent="0.25">
      <c r="I48" t="s">
        <v>70</v>
      </c>
      <c r="J48" s="5">
        <f>C44/9</f>
        <v>23.944444444444443</v>
      </c>
      <c r="M48" s="17">
        <f>J49+J50</f>
        <v>30.259701897759594</v>
      </c>
      <c r="N48" s="17"/>
      <c r="P48" s="17"/>
    </row>
    <row r="49" spans="7:16" x14ac:dyDescent="0.25">
      <c r="I49" t="s">
        <v>71</v>
      </c>
      <c r="J49">
        <f>D44/9</f>
        <v>24.788888888888888</v>
      </c>
      <c r="M49" s="17">
        <f>J47+J50</f>
        <v>30.672664860722559</v>
      </c>
      <c r="N49" s="17"/>
      <c r="P49" s="17"/>
    </row>
    <row r="50" spans="7:16" x14ac:dyDescent="0.25">
      <c r="G50" t="s">
        <v>56</v>
      </c>
      <c r="H50">
        <v>4.7859999999999996</v>
      </c>
      <c r="I50" t="s">
        <v>68</v>
      </c>
      <c r="J50">
        <f>H50*(K32/9)^0.5</f>
        <v>5.4708130088707065</v>
      </c>
    </row>
  </sheetData>
  <mergeCells count="19">
    <mergeCell ref="M3:M4"/>
    <mergeCell ref="N3:P3"/>
    <mergeCell ref="Q3:Q4"/>
    <mergeCell ref="A3:A4"/>
    <mergeCell ref="B3:D3"/>
    <mergeCell ref="E3:E4"/>
    <mergeCell ref="G3:G4"/>
    <mergeCell ref="H3:J3"/>
    <mergeCell ref="K3:K4"/>
    <mergeCell ref="A19:E19"/>
    <mergeCell ref="A20:A21"/>
    <mergeCell ref="B20:D20"/>
    <mergeCell ref="E20:E21"/>
    <mergeCell ref="F20:F21"/>
    <mergeCell ref="A37:C37"/>
    <mergeCell ref="A38:A39"/>
    <mergeCell ref="B38:D38"/>
    <mergeCell ref="E38:E39"/>
    <mergeCell ref="F38:F3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1E96B-CFA9-4C5A-9637-94CAAE768357}">
  <dimension ref="A2:Q50"/>
  <sheetViews>
    <sheetView tabSelected="1" topLeftCell="A25" workbookViewId="0">
      <selection activeCell="H26" sqref="H26:O33"/>
    </sheetView>
  </sheetViews>
  <sheetFormatPr defaultRowHeight="15" x14ac:dyDescent="0.25"/>
  <sheetData>
    <row r="2" spans="1:17" x14ac:dyDescent="0.25">
      <c r="A2" t="s">
        <v>66</v>
      </c>
    </row>
    <row r="3" spans="1:17" x14ac:dyDescent="0.25">
      <c r="A3" s="32" t="s">
        <v>0</v>
      </c>
      <c r="B3" s="34" t="s">
        <v>1</v>
      </c>
      <c r="C3" s="35"/>
      <c r="D3" s="36"/>
      <c r="E3" s="32" t="s">
        <v>4</v>
      </c>
      <c r="G3" s="32" t="s">
        <v>0</v>
      </c>
      <c r="H3" s="34" t="s">
        <v>2</v>
      </c>
      <c r="I3" s="35"/>
      <c r="J3" s="36"/>
      <c r="K3" s="32" t="s">
        <v>4</v>
      </c>
      <c r="M3" s="32" t="s">
        <v>0</v>
      </c>
      <c r="N3" s="34" t="s">
        <v>3</v>
      </c>
      <c r="O3" s="35"/>
      <c r="P3" s="36"/>
      <c r="Q3" s="32" t="s">
        <v>4</v>
      </c>
    </row>
    <row r="4" spans="1:17" x14ac:dyDescent="0.25">
      <c r="A4" s="33"/>
      <c r="B4" s="4">
        <v>1</v>
      </c>
      <c r="C4" s="4">
        <v>2</v>
      </c>
      <c r="D4" s="4">
        <v>3</v>
      </c>
      <c r="E4" s="33"/>
      <c r="G4" s="33"/>
      <c r="H4" s="4">
        <v>1</v>
      </c>
      <c r="I4" s="4">
        <v>2</v>
      </c>
      <c r="J4" s="4">
        <v>3</v>
      </c>
      <c r="K4" s="33"/>
      <c r="M4" s="33"/>
      <c r="N4" s="4">
        <v>1</v>
      </c>
      <c r="O4" s="4">
        <v>2</v>
      </c>
      <c r="P4" s="4">
        <v>3</v>
      </c>
      <c r="Q4" s="33"/>
    </row>
    <row r="5" spans="1:17" x14ac:dyDescent="0.25">
      <c r="A5" s="1" t="s">
        <v>36</v>
      </c>
      <c r="B5" s="1">
        <v>27.3</v>
      </c>
      <c r="C5" s="1">
        <v>29.5</v>
      </c>
      <c r="D5" s="1"/>
      <c r="E5" s="1">
        <f>AVERAGE(B5:D5)</f>
        <v>28.4</v>
      </c>
      <c r="G5" s="1" t="s">
        <v>36</v>
      </c>
      <c r="H5" s="1">
        <v>25.6</v>
      </c>
      <c r="I5" s="1"/>
      <c r="J5" s="1">
        <v>26.5</v>
      </c>
      <c r="K5" s="1">
        <f>AVERAGE(H5:J5)</f>
        <v>26.05</v>
      </c>
      <c r="M5" s="1" t="s">
        <v>36</v>
      </c>
      <c r="N5" s="1">
        <v>19.2</v>
      </c>
      <c r="O5" s="1">
        <v>25.7</v>
      </c>
      <c r="P5" s="1">
        <v>24</v>
      </c>
      <c r="Q5" s="1">
        <f>AVERAGE(N5:P5)</f>
        <v>22.966666666666669</v>
      </c>
    </row>
    <row r="6" spans="1:17" x14ac:dyDescent="0.25">
      <c r="A6" s="1" t="s">
        <v>37</v>
      </c>
      <c r="B6" s="1"/>
      <c r="C6" s="1">
        <v>21</v>
      </c>
      <c r="D6" s="1">
        <v>30.5</v>
      </c>
      <c r="E6" s="1">
        <f t="shared" ref="E6:E13" si="0">AVERAGE(B6:D6)</f>
        <v>25.75</v>
      </c>
      <c r="G6" s="1" t="s">
        <v>37</v>
      </c>
      <c r="H6" s="1">
        <v>22.5</v>
      </c>
      <c r="I6" s="1">
        <v>26.5</v>
      </c>
      <c r="J6" s="1"/>
      <c r="K6" s="1">
        <f t="shared" ref="K6:K13" si="1">AVERAGE(H6:J6)</f>
        <v>24.5</v>
      </c>
      <c r="M6" s="1" t="s">
        <v>37</v>
      </c>
      <c r="N6" s="1">
        <v>18.5</v>
      </c>
      <c r="O6" s="1">
        <v>23.3</v>
      </c>
      <c r="P6" s="1">
        <v>17.5</v>
      </c>
      <c r="Q6" s="1">
        <f t="shared" ref="Q6:Q13" si="2">AVERAGE(N6:P6)</f>
        <v>19.766666666666666</v>
      </c>
    </row>
    <row r="7" spans="1:17" x14ac:dyDescent="0.25">
      <c r="A7" s="1" t="s">
        <v>38</v>
      </c>
      <c r="B7" s="1">
        <v>30</v>
      </c>
      <c r="C7" s="1">
        <v>24.7</v>
      </c>
      <c r="D7" s="1">
        <v>19.3</v>
      </c>
      <c r="E7" s="1">
        <f t="shared" si="0"/>
        <v>24.666666666666668</v>
      </c>
      <c r="G7" s="1" t="s">
        <v>38</v>
      </c>
      <c r="H7" s="1">
        <v>23.5</v>
      </c>
      <c r="I7" s="1"/>
      <c r="J7" s="1">
        <v>16.600000000000001</v>
      </c>
      <c r="K7" s="1">
        <f t="shared" si="1"/>
        <v>20.05</v>
      </c>
      <c r="M7" s="1" t="s">
        <v>38</v>
      </c>
      <c r="N7" s="1">
        <v>25</v>
      </c>
      <c r="O7" s="1">
        <v>20.7</v>
      </c>
      <c r="P7" s="1">
        <v>19.7</v>
      </c>
      <c r="Q7" s="1">
        <f t="shared" si="2"/>
        <v>21.8</v>
      </c>
    </row>
    <row r="8" spans="1:17" x14ac:dyDescent="0.25">
      <c r="A8" s="1" t="s">
        <v>39</v>
      </c>
      <c r="B8" s="1">
        <v>26</v>
      </c>
      <c r="C8" s="1">
        <v>26.8</v>
      </c>
      <c r="D8" s="1">
        <v>14.5</v>
      </c>
      <c r="E8" s="1">
        <f t="shared" si="0"/>
        <v>22.433333333333334</v>
      </c>
      <c r="G8" s="1" t="s">
        <v>39</v>
      </c>
      <c r="H8" s="1">
        <v>22</v>
      </c>
      <c r="I8" s="1">
        <v>15</v>
      </c>
      <c r="J8" s="1">
        <v>23.4</v>
      </c>
      <c r="K8" s="1">
        <f t="shared" si="1"/>
        <v>20.133333333333333</v>
      </c>
      <c r="M8" s="1" t="s">
        <v>39</v>
      </c>
      <c r="N8" s="1">
        <v>20.2</v>
      </c>
      <c r="O8" s="1">
        <v>20</v>
      </c>
      <c r="P8" s="1">
        <v>21</v>
      </c>
      <c r="Q8" s="1">
        <f t="shared" si="2"/>
        <v>20.400000000000002</v>
      </c>
    </row>
    <row r="9" spans="1:17" x14ac:dyDescent="0.25">
      <c r="A9" s="1" t="s">
        <v>40</v>
      </c>
      <c r="B9" s="1">
        <v>13</v>
      </c>
      <c r="C9" s="1">
        <v>30</v>
      </c>
      <c r="D9" s="1">
        <v>14.7</v>
      </c>
      <c r="E9" s="1">
        <f t="shared" si="0"/>
        <v>19.233333333333334</v>
      </c>
      <c r="G9" s="1" t="s">
        <v>40</v>
      </c>
      <c r="H9" s="1">
        <v>26.7</v>
      </c>
      <c r="I9" s="1">
        <v>23</v>
      </c>
      <c r="J9" s="1"/>
      <c r="K9" s="1">
        <f t="shared" si="1"/>
        <v>24.85</v>
      </c>
      <c r="M9" s="1" t="s">
        <v>40</v>
      </c>
      <c r="N9" s="1">
        <v>23.5</v>
      </c>
      <c r="O9" s="1">
        <v>25</v>
      </c>
      <c r="P9" s="1">
        <v>18.3</v>
      </c>
      <c r="Q9" s="1">
        <f t="shared" si="2"/>
        <v>22.266666666666666</v>
      </c>
    </row>
    <row r="10" spans="1:17" x14ac:dyDescent="0.25">
      <c r="A10" s="1" t="s">
        <v>41</v>
      </c>
      <c r="B10" s="1">
        <v>25.2</v>
      </c>
      <c r="C10" s="1"/>
      <c r="D10" s="1">
        <v>27.3</v>
      </c>
      <c r="E10" s="1">
        <f t="shared" si="0"/>
        <v>26.25</v>
      </c>
      <c r="G10" s="1" t="s">
        <v>41</v>
      </c>
      <c r="H10" s="1">
        <v>24.5</v>
      </c>
      <c r="I10" s="1">
        <v>23.7</v>
      </c>
      <c r="J10" s="1">
        <v>29</v>
      </c>
      <c r="K10" s="1">
        <f t="shared" si="1"/>
        <v>25.733333333333334</v>
      </c>
      <c r="M10" s="1" t="s">
        <v>41</v>
      </c>
      <c r="N10" s="1">
        <v>17.600000000000001</v>
      </c>
      <c r="O10" s="1">
        <v>19.3</v>
      </c>
      <c r="P10" s="1">
        <v>26.3</v>
      </c>
      <c r="Q10" s="1">
        <f t="shared" si="2"/>
        <v>21.066666666666666</v>
      </c>
    </row>
    <row r="11" spans="1:17" x14ac:dyDescent="0.25">
      <c r="A11" s="1" t="s">
        <v>42</v>
      </c>
      <c r="B11" s="1">
        <v>33.200000000000003</v>
      </c>
      <c r="C11" s="1">
        <v>35</v>
      </c>
      <c r="D11" s="1"/>
      <c r="E11" s="1">
        <f t="shared" si="0"/>
        <v>34.1</v>
      </c>
      <c r="G11" s="1" t="s">
        <v>42</v>
      </c>
      <c r="H11" s="1">
        <v>27.5</v>
      </c>
      <c r="I11" s="1">
        <v>31.5</v>
      </c>
      <c r="J11" s="1">
        <v>30</v>
      </c>
      <c r="K11" s="1">
        <f t="shared" si="1"/>
        <v>29.666666666666668</v>
      </c>
      <c r="M11" s="1" t="s">
        <v>42</v>
      </c>
      <c r="N11" s="1">
        <v>27.3</v>
      </c>
      <c r="O11" s="1">
        <v>26.3</v>
      </c>
      <c r="P11" s="1">
        <v>26.1</v>
      </c>
      <c r="Q11" s="1">
        <f t="shared" si="2"/>
        <v>26.566666666666666</v>
      </c>
    </row>
    <row r="12" spans="1:17" x14ac:dyDescent="0.25">
      <c r="A12" s="1" t="s">
        <v>43</v>
      </c>
      <c r="B12" s="1"/>
      <c r="C12" s="1">
        <v>25.5</v>
      </c>
      <c r="D12" s="1">
        <v>29.6</v>
      </c>
      <c r="E12" s="1">
        <f t="shared" si="0"/>
        <v>27.55</v>
      </c>
      <c r="G12" s="1" t="s">
        <v>43</v>
      </c>
      <c r="H12" s="1">
        <v>28.5</v>
      </c>
      <c r="I12" s="1">
        <v>21</v>
      </c>
      <c r="J12" s="1">
        <v>30.8</v>
      </c>
      <c r="K12" s="1">
        <f t="shared" si="1"/>
        <v>26.766666666666666</v>
      </c>
      <c r="M12" s="1" t="s">
        <v>43</v>
      </c>
      <c r="N12" s="1"/>
      <c r="O12" s="1">
        <v>24.7</v>
      </c>
      <c r="P12" s="1">
        <v>32.4</v>
      </c>
      <c r="Q12" s="1">
        <f t="shared" si="2"/>
        <v>28.549999999999997</v>
      </c>
    </row>
    <row r="13" spans="1:17" x14ac:dyDescent="0.25">
      <c r="A13" s="1" t="s">
        <v>44</v>
      </c>
      <c r="B13" s="1"/>
      <c r="C13" s="1">
        <v>33.5</v>
      </c>
      <c r="D13" s="1">
        <v>40</v>
      </c>
      <c r="E13" s="1">
        <f t="shared" si="0"/>
        <v>36.75</v>
      </c>
      <c r="G13" s="1" t="s">
        <v>44</v>
      </c>
      <c r="H13" s="1">
        <v>25</v>
      </c>
      <c r="I13" s="1">
        <v>22.5</v>
      </c>
      <c r="J13" s="1">
        <v>24.7</v>
      </c>
      <c r="K13" s="1">
        <f t="shared" si="1"/>
        <v>24.066666666666666</v>
      </c>
      <c r="M13" s="1" t="s">
        <v>44</v>
      </c>
      <c r="N13" s="1">
        <v>28.2</v>
      </c>
      <c r="O13" s="1">
        <v>28</v>
      </c>
      <c r="P13" s="1">
        <v>25.6</v>
      </c>
      <c r="Q13" s="1">
        <f t="shared" si="2"/>
        <v>27.266666666666669</v>
      </c>
    </row>
    <row r="14" spans="1:17" x14ac:dyDescent="0.25">
      <c r="A14" s="1"/>
      <c r="B14" s="1"/>
      <c r="C14" s="1"/>
      <c r="D14" s="1"/>
      <c r="E14" s="1"/>
      <c r="G14" s="1"/>
      <c r="H14" s="1"/>
      <c r="I14" s="1"/>
      <c r="J14" s="1"/>
      <c r="K14" s="1"/>
      <c r="M14" s="1"/>
      <c r="N14" s="1"/>
      <c r="O14" s="1"/>
      <c r="P14" s="1"/>
      <c r="Q14" s="1"/>
    </row>
    <row r="15" spans="1:17" x14ac:dyDescent="0.25">
      <c r="A15" s="1"/>
      <c r="B15" s="1"/>
      <c r="C15" s="1"/>
      <c r="D15" s="1"/>
      <c r="E15" s="1"/>
      <c r="G15" s="1"/>
      <c r="H15" s="1"/>
      <c r="I15" s="1"/>
      <c r="J15" s="1"/>
      <c r="K15" s="1"/>
      <c r="M15" s="1"/>
      <c r="N15" s="1"/>
      <c r="O15" s="1"/>
      <c r="P15" s="1"/>
      <c r="Q15" s="1"/>
    </row>
    <row r="16" spans="1:17" x14ac:dyDescent="0.25">
      <c r="A16" s="1"/>
      <c r="B16" s="1"/>
      <c r="C16" s="1"/>
      <c r="D16" s="1"/>
      <c r="E16" s="1"/>
      <c r="G16" s="1"/>
      <c r="H16" s="1"/>
      <c r="I16" s="1"/>
      <c r="J16" s="1"/>
      <c r="K16" s="1"/>
      <c r="M16" s="1"/>
      <c r="N16" s="1"/>
      <c r="O16" s="1"/>
      <c r="P16" s="1"/>
      <c r="Q16" s="1"/>
    </row>
    <row r="19" spans="1:15" x14ac:dyDescent="0.25">
      <c r="A19" s="31" t="s">
        <v>67</v>
      </c>
      <c r="B19" s="31"/>
      <c r="C19" s="31"/>
      <c r="D19" s="31"/>
      <c r="E19" s="31"/>
      <c r="H19" s="10" t="s">
        <v>27</v>
      </c>
    </row>
    <row r="20" spans="1:15" ht="15.75" x14ac:dyDescent="0.25">
      <c r="A20" s="38" t="s">
        <v>0</v>
      </c>
      <c r="B20" s="39" t="s">
        <v>5</v>
      </c>
      <c r="C20" s="39"/>
      <c r="D20" s="39"/>
      <c r="E20" s="40" t="s">
        <v>6</v>
      </c>
      <c r="F20" s="40" t="s">
        <v>7</v>
      </c>
      <c r="H20" s="1" t="s">
        <v>46</v>
      </c>
      <c r="I20" s="1">
        <v>3</v>
      </c>
    </row>
    <row r="21" spans="1:15" ht="15.75" x14ac:dyDescent="0.25">
      <c r="A21" s="38"/>
      <c r="B21" s="2" t="s">
        <v>8</v>
      </c>
      <c r="C21" s="2" t="s">
        <v>9</v>
      </c>
      <c r="D21" s="2" t="s">
        <v>10</v>
      </c>
      <c r="E21" s="41"/>
      <c r="F21" s="41"/>
      <c r="H21" s="1" t="s">
        <v>47</v>
      </c>
      <c r="I21" s="1">
        <v>3</v>
      </c>
    </row>
    <row r="22" spans="1:15" x14ac:dyDescent="0.25">
      <c r="A22" s="1" t="s">
        <v>36</v>
      </c>
      <c r="B22" s="3">
        <f>E5</f>
        <v>28.4</v>
      </c>
      <c r="C22" s="3">
        <f>K5</f>
        <v>26.05</v>
      </c>
      <c r="D22" s="3">
        <f>Q5</f>
        <v>22.966666666666669</v>
      </c>
      <c r="E22" s="3">
        <f>SUM(B22:D22)</f>
        <v>77.416666666666671</v>
      </c>
      <c r="F22" s="3">
        <f>AVERAGE(B22:D22)</f>
        <v>25.805555555555557</v>
      </c>
      <c r="G22" s="5"/>
      <c r="H22" s="1" t="s">
        <v>13</v>
      </c>
      <c r="I22" s="1">
        <v>3</v>
      </c>
    </row>
    <row r="23" spans="1:15" x14ac:dyDescent="0.25">
      <c r="A23" s="1" t="s">
        <v>37</v>
      </c>
      <c r="B23" s="3">
        <f t="shared" ref="B23:B30" si="3">E6</f>
        <v>25.75</v>
      </c>
      <c r="C23" s="3">
        <f t="shared" ref="C23:C30" si="4">K6</f>
        <v>24.5</v>
      </c>
      <c r="D23" s="3">
        <f t="shared" ref="D23:D30" si="5">Q6</f>
        <v>19.766666666666666</v>
      </c>
      <c r="E23" s="3">
        <f t="shared" ref="E23:E30" si="6">SUM(B23:D23)</f>
        <v>70.016666666666666</v>
      </c>
      <c r="F23" s="3">
        <f t="shared" ref="F23:F30" si="7">AVERAGE(B23:D23)</f>
        <v>23.338888888888889</v>
      </c>
      <c r="H23" s="1" t="s">
        <v>14</v>
      </c>
      <c r="I23" s="1">
        <f>(E34^2)/(I20*I21*I22)</f>
        <v>17005.25037037037</v>
      </c>
    </row>
    <row r="24" spans="1:15" x14ac:dyDescent="0.25">
      <c r="A24" s="1" t="s">
        <v>38</v>
      </c>
      <c r="B24" s="3">
        <f t="shared" si="3"/>
        <v>24.666666666666668</v>
      </c>
      <c r="C24" s="3">
        <f t="shared" si="4"/>
        <v>20.05</v>
      </c>
      <c r="D24" s="3">
        <f t="shared" si="5"/>
        <v>21.8</v>
      </c>
      <c r="E24" s="3">
        <f t="shared" si="6"/>
        <v>66.516666666666666</v>
      </c>
      <c r="F24" s="3">
        <f t="shared" si="7"/>
        <v>22.172222222222221</v>
      </c>
    </row>
    <row r="25" spans="1:15" x14ac:dyDescent="0.25">
      <c r="A25" s="1" t="s">
        <v>39</v>
      </c>
      <c r="B25" s="3">
        <f t="shared" si="3"/>
        <v>22.433333333333334</v>
      </c>
      <c r="C25" s="3">
        <f t="shared" si="4"/>
        <v>20.133333333333333</v>
      </c>
      <c r="D25" s="3">
        <f t="shared" si="5"/>
        <v>20.400000000000002</v>
      </c>
      <c r="E25" s="3">
        <f t="shared" si="6"/>
        <v>62.966666666666669</v>
      </c>
      <c r="F25" s="3">
        <f t="shared" si="7"/>
        <v>20.988888888888891</v>
      </c>
      <c r="H25" t="s">
        <v>26</v>
      </c>
    </row>
    <row r="26" spans="1:15" ht="15.75" x14ac:dyDescent="0.25">
      <c r="A26" s="1" t="s">
        <v>40</v>
      </c>
      <c r="B26" s="3">
        <f t="shared" si="3"/>
        <v>19.233333333333334</v>
      </c>
      <c r="C26" s="3">
        <f t="shared" si="4"/>
        <v>24.85</v>
      </c>
      <c r="D26" s="3">
        <f t="shared" si="5"/>
        <v>22.266666666666666</v>
      </c>
      <c r="E26" s="3">
        <f t="shared" si="6"/>
        <v>66.349999999999994</v>
      </c>
      <c r="F26" s="3">
        <f t="shared" si="7"/>
        <v>22.116666666666664</v>
      </c>
      <c r="H26" s="2" t="s">
        <v>15</v>
      </c>
      <c r="I26" s="2" t="s">
        <v>16</v>
      </c>
      <c r="J26" s="2" t="s">
        <v>17</v>
      </c>
      <c r="K26" s="2" t="s">
        <v>18</v>
      </c>
      <c r="L26" s="2" t="s">
        <v>19</v>
      </c>
      <c r="M26" s="2"/>
      <c r="N26" s="2" t="s">
        <v>20</v>
      </c>
      <c r="O26" s="2" t="s">
        <v>21</v>
      </c>
    </row>
    <row r="27" spans="1:15" x14ac:dyDescent="0.25">
      <c r="A27" s="1" t="s">
        <v>41</v>
      </c>
      <c r="B27" s="3">
        <f t="shared" si="3"/>
        <v>26.25</v>
      </c>
      <c r="C27" s="3">
        <f t="shared" si="4"/>
        <v>25.733333333333334</v>
      </c>
      <c r="D27" s="3">
        <f t="shared" si="5"/>
        <v>21.066666666666666</v>
      </c>
      <c r="E27" s="3">
        <f t="shared" si="6"/>
        <v>73.05</v>
      </c>
      <c r="F27" s="3">
        <f t="shared" si="7"/>
        <v>24.349999999999998</v>
      </c>
      <c r="H27" s="1" t="s">
        <v>22</v>
      </c>
      <c r="I27" s="1">
        <f>I22-1</f>
        <v>2</v>
      </c>
      <c r="J27" s="11">
        <f>SUMSQ(B34:D34)/(I20*I21)-I23</f>
        <v>68.794876543212013</v>
      </c>
      <c r="K27" s="11">
        <f t="shared" ref="K27:K32" si="8">J27/I27</f>
        <v>34.397438271606006</v>
      </c>
      <c r="L27" s="11">
        <f>K27/$K$32</f>
        <v>3.1026037911290207</v>
      </c>
      <c r="M27" s="1" t="str">
        <f>IF(L27&lt;N27,"tn",IF(L27&lt;O27,"*","*"))</f>
        <v>tn</v>
      </c>
      <c r="N27" s="1">
        <f>FINV(5%,$I27,$I$32)</f>
        <v>3.6337234675916301</v>
      </c>
      <c r="O27" s="1">
        <f>FINV(1%,$I27,$I$32)</f>
        <v>6.2262352803113821</v>
      </c>
    </row>
    <row r="28" spans="1:15" x14ac:dyDescent="0.25">
      <c r="A28" s="1" t="s">
        <v>42</v>
      </c>
      <c r="B28" s="3">
        <f t="shared" si="3"/>
        <v>34.1</v>
      </c>
      <c r="C28" s="3">
        <f t="shared" si="4"/>
        <v>29.666666666666668</v>
      </c>
      <c r="D28" s="3">
        <f t="shared" si="5"/>
        <v>26.566666666666666</v>
      </c>
      <c r="E28" s="3">
        <f t="shared" si="6"/>
        <v>90.333333333333329</v>
      </c>
      <c r="F28" s="3">
        <f t="shared" si="7"/>
        <v>30.111111111111111</v>
      </c>
      <c r="H28" s="1" t="s">
        <v>23</v>
      </c>
      <c r="I28" s="1">
        <f>(I20*I21)-1</f>
        <v>8</v>
      </c>
      <c r="J28" s="11">
        <f>SUMSQ(E22:E33)/I22-I23</f>
        <v>264.49499999999898</v>
      </c>
      <c r="K28" s="11">
        <f t="shared" si="8"/>
        <v>33.061874999999873</v>
      </c>
      <c r="L28" s="11">
        <f t="shared" ref="L28:L31" si="9">K28/$K$32</f>
        <v>2.9821377367368718</v>
      </c>
      <c r="M28" s="1" t="str">
        <f t="shared" ref="M28:M31" si="10">IF(L28&lt;N28,"tn",IF(L28&lt;O28,"*","**"))</f>
        <v>*</v>
      </c>
      <c r="N28" s="1">
        <f t="shared" ref="N28:N31" si="11">FINV(5%,$I28,$I$32)</f>
        <v>2.5910961798744014</v>
      </c>
      <c r="O28" s="1">
        <f t="shared" ref="O28:O31" si="12">FINV(1%,$I28,$I$32)</f>
        <v>3.8895721399261927</v>
      </c>
    </row>
    <row r="29" spans="1:15" x14ac:dyDescent="0.25">
      <c r="A29" s="1" t="s">
        <v>43</v>
      </c>
      <c r="B29" s="3">
        <f t="shared" si="3"/>
        <v>27.55</v>
      </c>
      <c r="C29" s="3">
        <f t="shared" si="4"/>
        <v>26.766666666666666</v>
      </c>
      <c r="D29" s="3">
        <f t="shared" si="5"/>
        <v>28.549999999999997</v>
      </c>
      <c r="E29" s="3">
        <f t="shared" si="6"/>
        <v>82.86666666666666</v>
      </c>
      <c r="F29" s="3">
        <f t="shared" si="7"/>
        <v>27.62222222222222</v>
      </c>
      <c r="H29" s="1" t="s">
        <v>45</v>
      </c>
      <c r="I29" s="1">
        <f>I20-1</f>
        <v>2</v>
      </c>
      <c r="J29" s="11">
        <f>SUMSQ(E40:E43)/(I22*I21)-I23</f>
        <v>216.51080246913625</v>
      </c>
      <c r="K29" s="11">
        <f t="shared" si="8"/>
        <v>108.25540123456813</v>
      </c>
      <c r="L29" s="11">
        <f t="shared" si="9"/>
        <v>9.7644951239818738</v>
      </c>
      <c r="M29" s="1" t="str">
        <f t="shared" si="10"/>
        <v>**</v>
      </c>
      <c r="N29" s="1">
        <f t="shared" si="11"/>
        <v>3.6337234675916301</v>
      </c>
      <c r="O29" s="1">
        <f t="shared" si="12"/>
        <v>6.2262352803113821</v>
      </c>
    </row>
    <row r="30" spans="1:15" x14ac:dyDescent="0.25">
      <c r="A30" s="1" t="s">
        <v>44</v>
      </c>
      <c r="B30" s="3">
        <f t="shared" si="3"/>
        <v>36.75</v>
      </c>
      <c r="C30" s="3">
        <f t="shared" si="4"/>
        <v>24.066666666666666</v>
      </c>
      <c r="D30" s="3">
        <f t="shared" si="5"/>
        <v>27.266666666666669</v>
      </c>
      <c r="E30" s="3">
        <f t="shared" si="6"/>
        <v>88.083333333333329</v>
      </c>
      <c r="F30" s="3">
        <f t="shared" si="7"/>
        <v>29.361111111111111</v>
      </c>
      <c r="H30" s="1" t="s">
        <v>59</v>
      </c>
      <c r="I30" s="1">
        <f>I21-1</f>
        <v>2</v>
      </c>
      <c r="J30" s="11">
        <f>SUMSQ(B44:D44)/(I22*I20)-I23</f>
        <v>7.8559876543185965</v>
      </c>
      <c r="K30" s="11">
        <f t="shared" si="8"/>
        <v>3.9279938271592982</v>
      </c>
      <c r="L30" s="11">
        <f t="shared" si="9"/>
        <v>0.35429988836511173</v>
      </c>
      <c r="M30" s="1" t="str">
        <f t="shared" si="10"/>
        <v>tn</v>
      </c>
      <c r="N30" s="1">
        <f t="shared" si="11"/>
        <v>3.6337234675916301</v>
      </c>
      <c r="O30" s="1">
        <f t="shared" si="12"/>
        <v>6.2262352803113821</v>
      </c>
    </row>
    <row r="31" spans="1:15" x14ac:dyDescent="0.25">
      <c r="A31" s="1"/>
      <c r="B31" s="3"/>
      <c r="C31" s="3"/>
      <c r="D31" s="3"/>
      <c r="E31" s="3"/>
      <c r="F31" s="3"/>
      <c r="H31" s="1" t="s">
        <v>49</v>
      </c>
      <c r="I31" s="1">
        <f>I28-I29-I30</f>
        <v>4</v>
      </c>
      <c r="J31" s="11">
        <f>J28-J29-J30</f>
        <v>40.128209876544133</v>
      </c>
      <c r="K31" s="11">
        <f t="shared" si="8"/>
        <v>10.032052469136033</v>
      </c>
      <c r="L31" s="11">
        <f t="shared" si="9"/>
        <v>0.90487796730025116</v>
      </c>
      <c r="M31" s="1" t="str">
        <f t="shared" si="10"/>
        <v>tn</v>
      </c>
      <c r="N31" s="1">
        <f t="shared" si="11"/>
        <v>3.0069172799243447</v>
      </c>
      <c r="O31" s="1">
        <f t="shared" si="12"/>
        <v>4.772577999723211</v>
      </c>
    </row>
    <row r="32" spans="1:15" x14ac:dyDescent="0.25">
      <c r="A32" s="1"/>
      <c r="B32" s="3"/>
      <c r="C32" s="3"/>
      <c r="D32" s="3"/>
      <c r="E32" s="3"/>
      <c r="F32" s="3"/>
      <c r="H32" s="1" t="s">
        <v>24</v>
      </c>
      <c r="I32" s="1">
        <f>I33-I27-I28</f>
        <v>16</v>
      </c>
      <c r="J32" s="11">
        <f>J33-J29-J27</f>
        <v>177.38617283949861</v>
      </c>
      <c r="K32" s="11">
        <f t="shared" si="8"/>
        <v>11.086635802468663</v>
      </c>
      <c r="L32" s="12"/>
      <c r="M32" s="13"/>
      <c r="N32" s="13"/>
      <c r="O32" s="13"/>
    </row>
    <row r="33" spans="1:16" x14ac:dyDescent="0.25">
      <c r="A33" s="1"/>
      <c r="B33" s="3"/>
      <c r="C33" s="3"/>
      <c r="D33" s="3"/>
      <c r="E33" s="3"/>
      <c r="F33" s="3"/>
      <c r="H33" s="1" t="s">
        <v>11</v>
      </c>
      <c r="I33" s="1">
        <f>I20*I21*I22-1</f>
        <v>26</v>
      </c>
      <c r="J33" s="11">
        <f>SUMSQ(B22:D33)-I23</f>
        <v>462.69185185184688</v>
      </c>
      <c r="K33" s="12"/>
      <c r="L33" s="12"/>
      <c r="M33" s="13"/>
      <c r="N33" s="13"/>
      <c r="O33" s="13"/>
    </row>
    <row r="34" spans="1:16" x14ac:dyDescent="0.25">
      <c r="A34" s="6" t="s">
        <v>12</v>
      </c>
      <c r="B34" s="3">
        <f>SUM(B22:B33)</f>
        <v>245.13333333333335</v>
      </c>
      <c r="C34" s="3">
        <f t="shared" ref="C34:F34" si="13">SUM(C22:C33)</f>
        <v>221.81666666666666</v>
      </c>
      <c r="D34" s="3">
        <f t="shared" si="13"/>
        <v>210.65</v>
      </c>
      <c r="E34" s="3">
        <f t="shared" si="13"/>
        <v>677.6</v>
      </c>
      <c r="F34" s="3">
        <f t="shared" si="13"/>
        <v>225.86666666666665</v>
      </c>
    </row>
    <row r="35" spans="1:16" x14ac:dyDescent="0.25">
      <c r="A35" s="1" t="s">
        <v>33</v>
      </c>
      <c r="B35" s="3">
        <f>AVERAGE(B22:B33)</f>
        <v>27.237037037037041</v>
      </c>
      <c r="C35" s="3">
        <f t="shared" ref="C35:F35" si="14">AVERAGE(C22:C33)</f>
        <v>24.646296296296295</v>
      </c>
      <c r="D35" s="3">
        <f t="shared" si="14"/>
        <v>23.405555555555555</v>
      </c>
      <c r="E35" s="3"/>
      <c r="F35" s="3">
        <f t="shared" si="14"/>
        <v>25.096296296296295</v>
      </c>
      <c r="J35">
        <f>SQRT(K32/2)</f>
        <v>2.3544251742695779</v>
      </c>
    </row>
    <row r="37" spans="1:16" x14ac:dyDescent="0.25">
      <c r="A37" s="31" t="s">
        <v>25</v>
      </c>
      <c r="B37" s="31"/>
      <c r="C37" s="31"/>
      <c r="I37" s="17"/>
      <c r="J37" s="17"/>
      <c r="K37" s="17"/>
      <c r="M37" s="17"/>
      <c r="N37" s="17"/>
      <c r="O37" s="17"/>
      <c r="P37" s="17"/>
    </row>
    <row r="38" spans="1:16" x14ac:dyDescent="0.25">
      <c r="A38" s="32" t="s">
        <v>45</v>
      </c>
      <c r="B38" s="34" t="s">
        <v>59</v>
      </c>
      <c r="C38" s="35"/>
      <c r="D38" s="36"/>
      <c r="E38" s="37" t="s">
        <v>12</v>
      </c>
      <c r="F38" s="37" t="s">
        <v>4</v>
      </c>
      <c r="I38" s="18"/>
      <c r="J38" s="17"/>
      <c r="K38" s="17"/>
      <c r="M38" s="17"/>
      <c r="N38" s="17"/>
      <c r="P38" s="17"/>
    </row>
    <row r="39" spans="1:16" x14ac:dyDescent="0.25">
      <c r="A39" s="33"/>
      <c r="B39" s="7" t="s">
        <v>53</v>
      </c>
      <c r="C39" s="7" t="s">
        <v>54</v>
      </c>
      <c r="D39" s="7" t="s">
        <v>55</v>
      </c>
      <c r="E39" s="37"/>
      <c r="F39" s="37"/>
      <c r="M39" s="17"/>
      <c r="N39" s="17"/>
      <c r="P39" s="17"/>
    </row>
    <row r="40" spans="1:16" x14ac:dyDescent="0.25">
      <c r="A40" s="8" t="s">
        <v>50</v>
      </c>
      <c r="B40" s="3">
        <f>E22</f>
        <v>77.416666666666671</v>
      </c>
      <c r="C40" s="3">
        <f>E23</f>
        <v>70.016666666666666</v>
      </c>
      <c r="D40" s="3">
        <f>E24</f>
        <v>66.516666666666666</v>
      </c>
      <c r="E40" s="3">
        <f>SUM(B40:D40)</f>
        <v>213.95</v>
      </c>
      <c r="F40" s="3">
        <f>E40/9</f>
        <v>23.772222222222222</v>
      </c>
      <c r="I40" s="1" t="s">
        <v>0</v>
      </c>
      <c r="J40" s="1" t="s">
        <v>30</v>
      </c>
      <c r="K40" s="1"/>
      <c r="M40" s="17"/>
      <c r="N40" s="17"/>
      <c r="P40" s="17"/>
    </row>
    <row r="41" spans="1:16" x14ac:dyDescent="0.25">
      <c r="A41" s="8" t="s">
        <v>51</v>
      </c>
      <c r="B41" s="3">
        <f>E25</f>
        <v>62.966666666666669</v>
      </c>
      <c r="C41" s="3">
        <f>E26</f>
        <v>66.349999999999994</v>
      </c>
      <c r="D41" s="3">
        <f>E27</f>
        <v>73.05</v>
      </c>
      <c r="E41" s="3">
        <f t="shared" ref="E41:E42" si="15">SUM(B41:D41)</f>
        <v>202.36666666666667</v>
      </c>
      <c r="F41" s="3">
        <f t="shared" ref="F41:F42" si="16">E41/9</f>
        <v>22.485185185185188</v>
      </c>
      <c r="I41" s="1" t="s">
        <v>50</v>
      </c>
      <c r="J41" s="15">
        <f>E40/9</f>
        <v>23.772222222222222</v>
      </c>
      <c r="K41" s="1" t="s">
        <v>31</v>
      </c>
      <c r="M41" s="19">
        <f>J45+J42</f>
        <v>27.797102792662457</v>
      </c>
      <c r="N41" s="17"/>
      <c r="P41" s="17"/>
    </row>
    <row r="42" spans="1:16" x14ac:dyDescent="0.25">
      <c r="A42" s="8" t="s">
        <v>52</v>
      </c>
      <c r="B42" s="3">
        <f>E28</f>
        <v>90.333333333333329</v>
      </c>
      <c r="C42" s="3">
        <f>E29</f>
        <v>82.86666666666666</v>
      </c>
      <c r="D42" s="3">
        <f>E30</f>
        <v>88.083333333333329</v>
      </c>
      <c r="E42" s="3">
        <f t="shared" si="15"/>
        <v>261.2833333333333</v>
      </c>
      <c r="F42" s="3">
        <f t="shared" si="16"/>
        <v>29.031481481481478</v>
      </c>
      <c r="I42" s="1" t="s">
        <v>51</v>
      </c>
      <c r="J42" s="15">
        <f t="shared" ref="J42:J43" si="17">E41/9</f>
        <v>22.485185185185188</v>
      </c>
      <c r="K42" s="1" t="s">
        <v>28</v>
      </c>
      <c r="M42" s="19">
        <f>J45+J41</f>
        <v>29.084139829699492</v>
      </c>
      <c r="N42" s="17"/>
      <c r="P42" s="17"/>
    </row>
    <row r="43" spans="1:16" x14ac:dyDescent="0.25">
      <c r="A43" s="9"/>
      <c r="B43" s="3"/>
      <c r="C43" s="3"/>
      <c r="D43" s="3"/>
      <c r="E43" s="3"/>
      <c r="F43" s="3"/>
      <c r="I43" s="1" t="s">
        <v>52</v>
      </c>
      <c r="J43" s="15">
        <f t="shared" si="17"/>
        <v>29.031481481481478</v>
      </c>
      <c r="K43" s="1" t="s">
        <v>32</v>
      </c>
      <c r="M43" s="19">
        <f>J45+J43</f>
        <v>34.343399088958748</v>
      </c>
      <c r="N43" s="17"/>
      <c r="P43" s="17"/>
    </row>
    <row r="44" spans="1:16" x14ac:dyDescent="0.25">
      <c r="A44" s="8" t="s">
        <v>12</v>
      </c>
      <c r="B44" s="3">
        <f>SUM(B40:B43)</f>
        <v>230.71666666666664</v>
      </c>
      <c r="C44" s="3">
        <f>SUM(C40:C43)</f>
        <v>219.23333333333335</v>
      </c>
      <c r="D44" s="3">
        <f>SUM(D40:D43)</f>
        <v>227.64999999999998</v>
      </c>
      <c r="E44" s="3">
        <f>SUM(E40:E43)</f>
        <v>677.59999999999991</v>
      </c>
      <c r="F44" s="1"/>
      <c r="I44" s="1"/>
      <c r="J44" s="15"/>
      <c r="K44" s="1"/>
      <c r="M44" s="16"/>
      <c r="N44" s="17"/>
      <c r="P44" s="17"/>
    </row>
    <row r="45" spans="1:16" x14ac:dyDescent="0.25">
      <c r="A45" s="8" t="s">
        <v>4</v>
      </c>
      <c r="B45" s="3">
        <f>B44/9</f>
        <v>25.635185185185183</v>
      </c>
      <c r="C45" s="3">
        <f>C44/9</f>
        <v>24.359259259259261</v>
      </c>
      <c r="D45" s="3">
        <f>D44/9</f>
        <v>25.294444444444441</v>
      </c>
      <c r="E45" s="1"/>
      <c r="F45" s="1"/>
      <c r="G45" t="s">
        <v>56</v>
      </c>
      <c r="H45" s="14">
        <v>4.7859999999999996</v>
      </c>
      <c r="I45" s="1" t="s">
        <v>29</v>
      </c>
      <c r="J45" s="15">
        <f>H45*(K32/9)^0.5</f>
        <v>5.3119176074772705</v>
      </c>
      <c r="K45" s="1"/>
      <c r="M45" s="16"/>
      <c r="N45" s="17"/>
      <c r="P45" s="17"/>
    </row>
    <row r="46" spans="1:16" x14ac:dyDescent="0.25">
      <c r="M46" s="17"/>
      <c r="N46" s="17"/>
      <c r="P46" s="17"/>
    </row>
    <row r="47" spans="1:16" x14ac:dyDescent="0.25">
      <c r="I47" t="s">
        <v>69</v>
      </c>
      <c r="J47">
        <f>B44/9</f>
        <v>25.635185185185183</v>
      </c>
      <c r="M47" s="17">
        <f>J48+J50</f>
        <v>29.671176866736531</v>
      </c>
      <c r="N47" s="17"/>
      <c r="P47" s="17"/>
    </row>
    <row r="48" spans="1:16" x14ac:dyDescent="0.25">
      <c r="I48" t="s">
        <v>70</v>
      </c>
      <c r="J48">
        <f>C44/9</f>
        <v>24.359259259259261</v>
      </c>
      <c r="M48" s="17">
        <f>J49+J50</f>
        <v>30.60636205192171</v>
      </c>
      <c r="N48" s="17"/>
      <c r="P48" s="17"/>
    </row>
    <row r="49" spans="7:16" x14ac:dyDescent="0.25">
      <c r="I49" t="s">
        <v>71</v>
      </c>
      <c r="J49">
        <f>D44/9</f>
        <v>25.294444444444441</v>
      </c>
      <c r="M49" s="17">
        <f>J47+J50</f>
        <v>30.947102792662452</v>
      </c>
      <c r="N49" s="17"/>
      <c r="P49" s="17"/>
    </row>
    <row r="50" spans="7:16" x14ac:dyDescent="0.25">
      <c r="G50" t="s">
        <v>56</v>
      </c>
      <c r="H50">
        <v>4.7859999999999996</v>
      </c>
      <c r="I50" t="s">
        <v>68</v>
      </c>
      <c r="J50">
        <f>H50*(K32/9)^0.5</f>
        <v>5.3119176074772705</v>
      </c>
    </row>
  </sheetData>
  <mergeCells count="19">
    <mergeCell ref="Q3:Q4"/>
    <mergeCell ref="A19:E19"/>
    <mergeCell ref="A20:A21"/>
    <mergeCell ref="B20:D20"/>
    <mergeCell ref="E20:E21"/>
    <mergeCell ref="F20:F21"/>
    <mergeCell ref="A3:A4"/>
    <mergeCell ref="B3:D3"/>
    <mergeCell ref="E3:E4"/>
    <mergeCell ref="G3:G4"/>
    <mergeCell ref="H3:J3"/>
    <mergeCell ref="K3:K4"/>
    <mergeCell ref="B38:D38"/>
    <mergeCell ref="E38:E39"/>
    <mergeCell ref="F38:F39"/>
    <mergeCell ref="M3:M4"/>
    <mergeCell ref="N3:P3"/>
    <mergeCell ref="A37:C37"/>
    <mergeCell ref="A38:A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10 HST</vt:lpstr>
      <vt:lpstr>20 HST</vt:lpstr>
      <vt:lpstr>30 HST</vt:lpstr>
      <vt:lpstr>40 HST</vt:lpstr>
      <vt:lpstr>50 HST</vt:lpstr>
      <vt:lpstr>58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Verlita</dc:creator>
  <cp:lastModifiedBy>Wahyu Arie</cp:lastModifiedBy>
  <dcterms:created xsi:type="dcterms:W3CDTF">2022-01-04T15:12:57Z</dcterms:created>
  <dcterms:modified xsi:type="dcterms:W3CDTF">2023-05-30T06:58:37Z</dcterms:modified>
</cp:coreProperties>
</file>